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13_Finanzen Projekte\VKO_OCS\OCS_Projets moins 200K\4e AAP\"/>
    </mc:Choice>
  </mc:AlternateContent>
  <xr:revisionPtr revIDLastSave="0" documentId="13_ncr:1_{7C41D19B-193A-4311-862B-1C8914B84D39}" xr6:coauthVersionLast="47" xr6:coauthVersionMax="47" xr10:uidLastSave="{00000000-0000-0000-0000-000000000000}"/>
  <bookViews>
    <workbookView xWindow="38280" yWindow="-120" windowWidth="29040" windowHeight="15720" xr2:uid="{00000000-000D-0000-FFFF-FFFF00000000}"/>
  </bookViews>
  <sheets>
    <sheet name="Calcul OCS_Berechnung VKO_200K" sheetId="9" r:id="rId1"/>
    <sheet name="V_FR" sheetId="6" state="hidden" r:id="rId2"/>
    <sheet name="V_DE" sheetId="10" state="hidden" r:id="rId3"/>
    <sheet name="Calculs_Listes" sheetId="7" state="hidden" r:id="rId4"/>
  </sheets>
  <definedNames>
    <definedName name="_xlnm.Print_Area" localSheetId="0">'Calcul OCS_Berechnung VKO_200K'!$A$1:$I$83</definedName>
    <definedName name="_xlnm.Print_Area" localSheetId="2">V_DE!$A$1:$I$83</definedName>
    <definedName name="_xlnm.Print_Area" localSheetId="1">V_FR!$A$1:$I$83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9" l="1"/>
  <c r="E5" i="9"/>
  <c r="A2" i="9"/>
  <c r="B86" i="9"/>
  <c r="F88" i="9"/>
  <c r="A55" i="9"/>
  <c r="A54" i="9"/>
  <c r="G12" i="10" l="1"/>
  <c r="F12" i="10"/>
  <c r="E12" i="10"/>
  <c r="G11" i="10"/>
  <c r="F11" i="10"/>
  <c r="E11" i="10"/>
  <c r="G12" i="6"/>
  <c r="F12" i="6"/>
  <c r="E12" i="6"/>
  <c r="G11" i="6"/>
  <c r="F11" i="6"/>
  <c r="E11" i="6"/>
  <c r="G12" i="9"/>
  <c r="G11" i="9"/>
  <c r="F12" i="9"/>
  <c r="F11" i="9"/>
  <c r="E12" i="9"/>
  <c r="E11" i="9"/>
  <c r="N64" i="7" l="1"/>
  <c r="N63" i="7"/>
  <c r="N57" i="7"/>
  <c r="N56" i="7"/>
  <c r="M64" i="7"/>
  <c r="M63" i="7"/>
  <c r="L64" i="7"/>
  <c r="L63" i="7"/>
  <c r="A1" i="9" l="1"/>
  <c r="F74" i="9" l="1"/>
  <c r="F75" i="9" s="1"/>
  <c r="D74" i="9"/>
  <c r="D75" i="9" s="1"/>
  <c r="E74" i="9"/>
  <c r="E75" i="9" s="1"/>
  <c r="H59" i="9" l="1"/>
  <c r="N43" i="7"/>
  <c r="N50" i="7" s="1"/>
  <c r="M43" i="7"/>
  <c r="M50" i="7" s="1"/>
  <c r="M57" i="7" s="1"/>
  <c r="L43" i="7"/>
  <c r="L50" i="7" s="1"/>
  <c r="L57" i="7" s="1"/>
  <c r="N42" i="7"/>
  <c r="N49" i="7" s="1"/>
  <c r="M42" i="7"/>
  <c r="M49" i="7" s="1"/>
  <c r="M56" i="7" s="1"/>
  <c r="L42" i="7"/>
  <c r="L49" i="7" s="1"/>
  <c r="L56" i="7" s="1"/>
  <c r="H17" i="9"/>
  <c r="D11" i="9"/>
  <c r="A60" i="9"/>
  <c r="F93" i="9"/>
  <c r="F92" i="9"/>
  <c r="F91" i="9"/>
  <c r="F90" i="9"/>
  <c r="F89" i="9"/>
  <c r="B93" i="9"/>
  <c r="B92" i="9"/>
  <c r="B91" i="9"/>
  <c r="B90" i="9"/>
  <c r="B89" i="9"/>
  <c r="B88" i="9"/>
  <c r="B87" i="9"/>
  <c r="G59" i="9"/>
  <c r="F59" i="9"/>
  <c r="E59" i="9"/>
  <c r="D59" i="9"/>
  <c r="C59" i="9"/>
  <c r="B59" i="9"/>
  <c r="A59" i="9"/>
  <c r="E93" i="10"/>
  <c r="E92" i="10"/>
  <c r="E91" i="10"/>
  <c r="E90" i="10"/>
  <c r="E89" i="10"/>
  <c r="E88" i="10"/>
  <c r="E93" i="6"/>
  <c r="E92" i="6"/>
  <c r="E91" i="6"/>
  <c r="E90" i="6"/>
  <c r="E89" i="6"/>
  <c r="E88" i="6"/>
  <c r="G30" i="9"/>
  <c r="F30" i="9"/>
  <c r="E30" i="9"/>
  <c r="D30" i="9"/>
  <c r="C30" i="9"/>
  <c r="B30" i="9"/>
  <c r="A30" i="9"/>
  <c r="A29" i="9"/>
  <c r="B29" i="9"/>
  <c r="I17" i="9"/>
  <c r="I16" i="9"/>
  <c r="E89" i="9"/>
  <c r="E90" i="9"/>
  <c r="E91" i="9"/>
  <c r="E92" i="9"/>
  <c r="E93" i="9"/>
  <c r="E88" i="9"/>
  <c r="I38" i="9"/>
  <c r="H19" i="9"/>
  <c r="F9" i="9"/>
  <c r="E9" i="9" s="1"/>
  <c r="C9" i="9"/>
  <c r="B9" i="9"/>
  <c r="C3" i="9"/>
  <c r="B3" i="9"/>
  <c r="A3" i="9"/>
  <c r="G3" i="9"/>
  <c r="F3" i="9"/>
  <c r="E3" i="9"/>
  <c r="D3" i="9"/>
  <c r="I6" i="9"/>
  <c r="H6" i="9"/>
  <c r="H21" i="9"/>
  <c r="H16" i="9"/>
  <c r="C14" i="9"/>
  <c r="D14" i="9"/>
  <c r="E14" i="9"/>
  <c r="F14" i="9"/>
  <c r="G14" i="9"/>
  <c r="G13" i="9"/>
  <c r="F13" i="9"/>
  <c r="E13" i="9"/>
  <c r="D13" i="9"/>
  <c r="C13" i="9"/>
  <c r="B13" i="9"/>
  <c r="A13" i="9"/>
  <c r="A34" i="9"/>
  <c r="G33" i="9"/>
  <c r="F33" i="9"/>
  <c r="E33" i="9"/>
  <c r="D33" i="9"/>
  <c r="C33" i="9"/>
  <c r="B33" i="9"/>
  <c r="A33" i="9"/>
  <c r="G58" i="9"/>
  <c r="F58" i="9"/>
  <c r="E58" i="9"/>
  <c r="D58" i="9"/>
  <c r="C58" i="9"/>
  <c r="B58" i="9"/>
  <c r="A58" i="9"/>
  <c r="H78" i="9"/>
  <c r="I78" i="9"/>
  <c r="G77" i="9"/>
  <c r="F77" i="9"/>
  <c r="E77" i="9"/>
  <c r="D77" i="9"/>
  <c r="C77" i="9"/>
  <c r="B77" i="9"/>
  <c r="A77" i="9"/>
  <c r="B84" i="9"/>
  <c r="B83" i="9"/>
  <c r="B82" i="9"/>
  <c r="B80" i="9"/>
  <c r="A80" i="9"/>
  <c r="B79" i="9"/>
  <c r="A79" i="9"/>
  <c r="B67" i="9"/>
  <c r="A67" i="9"/>
  <c r="B68" i="9"/>
  <c r="A68" i="9"/>
  <c r="B69" i="9"/>
  <c r="A69" i="9"/>
  <c r="B70" i="9"/>
  <c r="A70" i="9"/>
  <c r="B71" i="9"/>
  <c r="A71" i="9"/>
  <c r="B72" i="9"/>
  <c r="A72" i="9"/>
  <c r="B73" i="9"/>
  <c r="A73" i="9"/>
  <c r="B76" i="9"/>
  <c r="A76" i="9"/>
  <c r="B75" i="9"/>
  <c r="A75" i="9"/>
  <c r="B74" i="9"/>
  <c r="A74" i="9"/>
  <c r="H70" i="9"/>
  <c r="I70" i="9"/>
  <c r="I65" i="9"/>
  <c r="H65" i="9"/>
  <c r="G65" i="9"/>
  <c r="F65" i="9"/>
  <c r="E65" i="9"/>
  <c r="D65" i="9"/>
  <c r="C65" i="9"/>
  <c r="B65" i="9"/>
  <c r="A65" i="9"/>
  <c r="I64" i="9"/>
  <c r="H64" i="9"/>
  <c r="I63" i="9"/>
  <c r="H63" i="9"/>
  <c r="I62" i="9"/>
  <c r="H62" i="9"/>
  <c r="I61" i="9"/>
  <c r="H61" i="9"/>
  <c r="I60" i="9"/>
  <c r="H60" i="9"/>
  <c r="I59" i="9"/>
  <c r="A63" i="9"/>
  <c r="A64" i="9"/>
  <c r="B64" i="9"/>
  <c r="B63" i="9"/>
  <c r="E64" i="9"/>
  <c r="E63" i="9"/>
  <c r="E62" i="9"/>
  <c r="B62" i="9"/>
  <c r="A62" i="9"/>
  <c r="B60" i="9"/>
  <c r="B57" i="9"/>
  <c r="A57" i="9"/>
  <c r="B56" i="9"/>
  <c r="A56"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E31" i="9"/>
  <c r="E32" i="9"/>
  <c r="B32" i="9"/>
  <c r="B31" i="9"/>
  <c r="A32" i="9"/>
  <c r="A31" i="9"/>
  <c r="B28" i="9"/>
  <c r="A28" i="9"/>
  <c r="B27" i="9"/>
  <c r="A27" i="9"/>
  <c r="B26" i="9"/>
  <c r="A26" i="9"/>
  <c r="B25" i="9"/>
  <c r="A25" i="9"/>
  <c r="B24" i="9"/>
  <c r="A24" i="9"/>
  <c r="B23" i="9"/>
  <c r="A23" i="9"/>
  <c r="B22" i="9"/>
  <c r="A22" i="9"/>
  <c r="B21" i="9"/>
  <c r="A21" i="9"/>
  <c r="B20" i="9"/>
  <c r="A20" i="9"/>
  <c r="B19" i="9"/>
  <c r="A19" i="9"/>
  <c r="A18" i="9"/>
  <c r="B17" i="9"/>
  <c r="A17" i="9"/>
  <c r="B16" i="9"/>
  <c r="A16" i="9"/>
  <c r="B15" i="9"/>
  <c r="A15" i="9"/>
  <c r="G10" i="9"/>
  <c r="F10" i="9"/>
  <c r="E10" i="9"/>
  <c r="D12" i="9"/>
  <c r="D10" i="9"/>
  <c r="D9" i="9"/>
  <c r="D8" i="9"/>
  <c r="D7" i="9"/>
  <c r="D6" i="9"/>
  <c r="D5" i="9"/>
  <c r="D4" i="9"/>
  <c r="C10" i="9"/>
  <c r="B10" i="9"/>
  <c r="A12" i="9"/>
  <c r="A11" i="9"/>
  <c r="A9" i="9"/>
  <c r="A8" i="9"/>
  <c r="A7" i="9"/>
  <c r="A6" i="9"/>
  <c r="A5" i="9"/>
  <c r="A4" i="9"/>
  <c r="C60" i="10" l="1"/>
  <c r="F62" i="10"/>
  <c r="I66" i="10" s="1"/>
  <c r="H19" i="10"/>
  <c r="G74" i="10"/>
  <c r="G75" i="10" s="1"/>
  <c r="F74" i="10"/>
  <c r="F75" i="10" s="1"/>
  <c r="E74" i="10"/>
  <c r="E75" i="10" s="1"/>
  <c r="D74" i="10"/>
  <c r="D75" i="10" s="1"/>
  <c r="C74" i="10"/>
  <c r="C75" i="10" s="1"/>
  <c r="H73" i="10"/>
  <c r="H72" i="10"/>
  <c r="H71" i="10"/>
  <c r="G56" i="10"/>
  <c r="F56" i="10"/>
  <c r="E56" i="10"/>
  <c r="D56" i="10"/>
  <c r="C56" i="10"/>
  <c r="I55" i="10"/>
  <c r="H55" i="10"/>
  <c r="I54" i="10"/>
  <c r="H54" i="10"/>
  <c r="G48" i="10"/>
  <c r="G49" i="10" s="1"/>
  <c r="F48" i="10"/>
  <c r="F49" i="10" s="1"/>
  <c r="E48" i="10"/>
  <c r="E49" i="10" s="1"/>
  <c r="D48" i="10"/>
  <c r="D49" i="10" s="1"/>
  <c r="C48" i="10"/>
  <c r="C49" i="10" s="1"/>
  <c r="G45" i="10"/>
  <c r="G46" i="10" s="1"/>
  <c r="F45" i="10"/>
  <c r="F46" i="10" s="1"/>
  <c r="E45" i="10"/>
  <c r="E46" i="10" s="1"/>
  <c r="D45" i="10"/>
  <c r="D46" i="10" s="1"/>
  <c r="C45" i="10"/>
  <c r="G42" i="10"/>
  <c r="F42" i="10"/>
  <c r="F43" i="10" s="1"/>
  <c r="E42" i="10"/>
  <c r="E43" i="10" s="1"/>
  <c r="D42" i="10"/>
  <c r="D43" i="10" s="1"/>
  <c r="C42" i="10"/>
  <c r="C43" i="10" s="1"/>
  <c r="I41" i="10"/>
  <c r="G39" i="10"/>
  <c r="G40" i="10" s="1"/>
  <c r="F39" i="10"/>
  <c r="F40" i="10" s="1"/>
  <c r="E39" i="10"/>
  <c r="E40" i="10" s="1"/>
  <c r="D39" i="10"/>
  <c r="D40" i="10" s="1"/>
  <c r="C39" i="10"/>
  <c r="C40" i="10" s="1"/>
  <c r="I38" i="10"/>
  <c r="H26" i="10"/>
  <c r="H24" i="10"/>
  <c r="H22" i="10"/>
  <c r="H17" i="10"/>
  <c r="F9" i="10"/>
  <c r="E9" i="10" s="1"/>
  <c r="C9" i="10"/>
  <c r="B9" i="10"/>
  <c r="E5" i="10"/>
  <c r="E4" i="10"/>
  <c r="G74" i="9"/>
  <c r="G75" i="9" s="1"/>
  <c r="C74" i="9"/>
  <c r="H73" i="9"/>
  <c r="H72" i="9"/>
  <c r="H71" i="9"/>
  <c r="G56" i="9"/>
  <c r="F56" i="9"/>
  <c r="E56" i="9"/>
  <c r="D56" i="9"/>
  <c r="C56" i="9"/>
  <c r="I55" i="9"/>
  <c r="H55" i="9"/>
  <c r="I54" i="9"/>
  <c r="H54" i="9"/>
  <c r="G48" i="9"/>
  <c r="G49" i="9" s="1"/>
  <c r="F48" i="9"/>
  <c r="F49" i="9" s="1"/>
  <c r="E48" i="9"/>
  <c r="E49" i="9" s="1"/>
  <c r="D48" i="9"/>
  <c r="D49" i="9" s="1"/>
  <c r="C48" i="9"/>
  <c r="C49" i="9" s="1"/>
  <c r="G45" i="9"/>
  <c r="G46" i="9" s="1"/>
  <c r="F45" i="9"/>
  <c r="F46" i="9" s="1"/>
  <c r="E45" i="9"/>
  <c r="E46" i="9" s="1"/>
  <c r="D45" i="9"/>
  <c r="D46" i="9" s="1"/>
  <c r="C45" i="9"/>
  <c r="G42" i="9"/>
  <c r="F42" i="9"/>
  <c r="F43" i="9" s="1"/>
  <c r="E42" i="9"/>
  <c r="E43" i="9" s="1"/>
  <c r="D42" i="9"/>
  <c r="D43" i="9" s="1"/>
  <c r="C42" i="9"/>
  <c r="C43" i="9" s="1"/>
  <c r="I41" i="9"/>
  <c r="G39" i="9"/>
  <c r="G40" i="9" s="1"/>
  <c r="F39" i="9"/>
  <c r="F40" i="9" s="1"/>
  <c r="E39" i="9"/>
  <c r="E40" i="9" s="1"/>
  <c r="D39" i="9"/>
  <c r="C39" i="9"/>
  <c r="C40" i="9" s="1"/>
  <c r="H26" i="9"/>
  <c r="H24" i="9"/>
  <c r="H22" i="9"/>
  <c r="E4" i="9"/>
  <c r="E4" i="6"/>
  <c r="H73" i="6"/>
  <c r="H72" i="6"/>
  <c r="C32" i="10" l="1"/>
  <c r="H75" i="10"/>
  <c r="C75" i="9"/>
  <c r="H74" i="9"/>
  <c r="C32" i="9"/>
  <c r="H39" i="9"/>
  <c r="H49" i="9"/>
  <c r="E50" i="10"/>
  <c r="E52" i="10" s="1"/>
  <c r="H45" i="10"/>
  <c r="H45" i="9"/>
  <c r="H42" i="9"/>
  <c r="H42" i="10"/>
  <c r="E50" i="9"/>
  <c r="E52" i="9" s="1"/>
  <c r="I71" i="10"/>
  <c r="D50" i="10"/>
  <c r="D52" i="10" s="1"/>
  <c r="H49" i="10"/>
  <c r="F50" i="10"/>
  <c r="H40" i="10"/>
  <c r="H48" i="10"/>
  <c r="H56" i="10"/>
  <c r="G43" i="10"/>
  <c r="G50" i="10" s="1"/>
  <c r="C46" i="10"/>
  <c r="H46" i="10" s="1"/>
  <c r="H74" i="10"/>
  <c r="H29" i="10"/>
  <c r="H39" i="10"/>
  <c r="F50" i="9"/>
  <c r="D40" i="9"/>
  <c r="D50" i="9" s="1"/>
  <c r="D52" i="9" s="1"/>
  <c r="G43" i="9"/>
  <c r="G50" i="9" s="1"/>
  <c r="C46" i="9"/>
  <c r="H46" i="9" s="1"/>
  <c r="H29" i="9"/>
  <c r="H48" i="9"/>
  <c r="H56" i="9"/>
  <c r="H22" i="6"/>
  <c r="H24" i="6"/>
  <c r="H19" i="6"/>
  <c r="H17" i="6"/>
  <c r="H26" i="6"/>
  <c r="F9" i="6"/>
  <c r="I54" i="6"/>
  <c r="C9" i="6"/>
  <c r="C74" i="6"/>
  <c r="C75" i="6" s="1"/>
  <c r="H29" i="6" l="1"/>
  <c r="H75" i="9"/>
  <c r="E51" i="9"/>
  <c r="E53" i="9" s="1"/>
  <c r="E57" i="9" s="1"/>
  <c r="E18" i="9" s="1"/>
  <c r="E51" i="10"/>
  <c r="E53" i="10" s="1"/>
  <c r="E57" i="10" s="1"/>
  <c r="D51" i="10"/>
  <c r="D53" i="10" s="1"/>
  <c r="D57" i="10" s="1"/>
  <c r="D79" i="10" s="1"/>
  <c r="D18" i="10" s="1"/>
  <c r="C50" i="10"/>
  <c r="C51" i="10" s="1"/>
  <c r="G52" i="10"/>
  <c r="G51" i="10"/>
  <c r="F51" i="10"/>
  <c r="F52" i="10"/>
  <c r="H43" i="10"/>
  <c r="G51" i="9"/>
  <c r="G52" i="9"/>
  <c r="F51" i="9"/>
  <c r="F52" i="9"/>
  <c r="C50" i="9"/>
  <c r="D51" i="9"/>
  <c r="H43" i="9"/>
  <c r="H40" i="9"/>
  <c r="C32" i="6"/>
  <c r="C52" i="9" l="1"/>
  <c r="E23" i="9"/>
  <c r="E21" i="9" s="1"/>
  <c r="E16" i="9"/>
  <c r="G53" i="10"/>
  <c r="G57" i="10" s="1"/>
  <c r="G79" i="10" s="1"/>
  <c r="G18" i="10" s="1"/>
  <c r="E79" i="10"/>
  <c r="E18" i="10" s="1"/>
  <c r="E27" i="10" s="1"/>
  <c r="E66" i="10"/>
  <c r="E67" i="10" s="1"/>
  <c r="E76" i="10" s="1"/>
  <c r="D53" i="9"/>
  <c r="D57" i="9" s="1"/>
  <c r="G53" i="9"/>
  <c r="G57" i="9" s="1"/>
  <c r="G18" i="9" s="1"/>
  <c r="G16" i="9" s="1"/>
  <c r="D66" i="10"/>
  <c r="D67" i="10" s="1"/>
  <c r="C52" i="10"/>
  <c r="H52" i="10" s="1"/>
  <c r="F53" i="10"/>
  <c r="F57" i="10" s="1"/>
  <c r="F66" i="10" s="1"/>
  <c r="F67" i="10" s="1"/>
  <c r="F76" i="10" s="1"/>
  <c r="H50" i="10"/>
  <c r="H51" i="10"/>
  <c r="D27" i="10"/>
  <c r="D20" i="10"/>
  <c r="D29" i="10" s="1"/>
  <c r="D23" i="10"/>
  <c r="D25" i="10"/>
  <c r="H50" i="9"/>
  <c r="H52" i="9"/>
  <c r="F53" i="9"/>
  <c r="F57" i="9" s="1"/>
  <c r="F18" i="9" s="1"/>
  <c r="E66" i="9"/>
  <c r="E67" i="9" s="1"/>
  <c r="H71" i="6"/>
  <c r="C60" i="6"/>
  <c r="I41" i="6"/>
  <c r="I38" i="6"/>
  <c r="I55" i="6"/>
  <c r="E5" i="6"/>
  <c r="G48" i="6"/>
  <c r="G49" i="6" s="1"/>
  <c r="F48" i="6"/>
  <c r="F49" i="6" s="1"/>
  <c r="E48" i="6"/>
  <c r="E49" i="6" s="1"/>
  <c r="D48" i="6"/>
  <c r="D49" i="6" s="1"/>
  <c r="C48" i="6"/>
  <c r="C49" i="6" s="1"/>
  <c r="G45" i="6"/>
  <c r="G46" i="6" s="1"/>
  <c r="F45" i="6"/>
  <c r="F46" i="6" s="1"/>
  <c r="E45" i="6"/>
  <c r="E46" i="6" s="1"/>
  <c r="D45" i="6"/>
  <c r="D46" i="6" s="1"/>
  <c r="C45" i="6"/>
  <c r="C46" i="6" s="1"/>
  <c r="C42" i="6"/>
  <c r="C43" i="6" s="1"/>
  <c r="G42" i="6"/>
  <c r="G43" i="6" s="1"/>
  <c r="F42" i="6"/>
  <c r="F43" i="6" s="1"/>
  <c r="E42" i="6"/>
  <c r="E43" i="6" s="1"/>
  <c r="D42" i="6"/>
  <c r="D43" i="6" s="1"/>
  <c r="C39" i="6"/>
  <c r="C40" i="6" s="1"/>
  <c r="G39" i="6"/>
  <c r="G40" i="6" s="1"/>
  <c r="F39" i="6"/>
  <c r="F40" i="6" s="1"/>
  <c r="E39" i="6"/>
  <c r="E40" i="6" s="1"/>
  <c r="D39" i="6"/>
  <c r="D40" i="6" s="1"/>
  <c r="D18" i="9" l="1"/>
  <c r="D23" i="9" s="1"/>
  <c r="D66" i="9"/>
  <c r="D67" i="9" s="1"/>
  <c r="D76" i="10"/>
  <c r="F16" i="9"/>
  <c r="E76" i="9"/>
  <c r="E79" i="9"/>
  <c r="E20" i="9" s="1"/>
  <c r="E29" i="9" s="1"/>
  <c r="G66" i="9"/>
  <c r="G67" i="9" s="1"/>
  <c r="G66" i="10"/>
  <c r="G67" i="10" s="1"/>
  <c r="G76" i="10" s="1"/>
  <c r="C53" i="10"/>
  <c r="C57" i="10" s="1"/>
  <c r="F79" i="10"/>
  <c r="F18" i="10" s="1"/>
  <c r="F20" i="10" s="1"/>
  <c r="F29" i="10" s="1"/>
  <c r="E23" i="10"/>
  <c r="E20" i="10"/>
  <c r="E29" i="10" s="1"/>
  <c r="E25" i="10"/>
  <c r="D21" i="10"/>
  <c r="D28" i="10"/>
  <c r="G23" i="10"/>
  <c r="G25" i="10"/>
  <c r="G27" i="10"/>
  <c r="G20" i="10"/>
  <c r="G29" i="10" s="1"/>
  <c r="H51" i="9"/>
  <c r="C53" i="9"/>
  <c r="F66" i="9"/>
  <c r="F67" i="9" s="1"/>
  <c r="G23" i="9"/>
  <c r="G25" i="9"/>
  <c r="G27" i="9"/>
  <c r="E25" i="9"/>
  <c r="E27" i="9"/>
  <c r="H55" i="6"/>
  <c r="H54" i="6"/>
  <c r="H49" i="6"/>
  <c r="H48" i="6"/>
  <c r="H46" i="6"/>
  <c r="H45" i="6"/>
  <c r="H43" i="6"/>
  <c r="H42" i="6"/>
  <c r="H40" i="6"/>
  <c r="H39" i="6"/>
  <c r="C56" i="6"/>
  <c r="G56" i="6"/>
  <c r="F56" i="6"/>
  <c r="E56" i="6"/>
  <c r="D56" i="6"/>
  <c r="G50" i="6"/>
  <c r="G52" i="6" s="1"/>
  <c r="F50" i="6"/>
  <c r="F52" i="6" s="1"/>
  <c r="E50" i="6"/>
  <c r="E52" i="6" s="1"/>
  <c r="D50" i="6"/>
  <c r="D51" i="6" s="1"/>
  <c r="C50" i="6"/>
  <c r="C52" i="6" s="1"/>
  <c r="G74" i="6"/>
  <c r="F74" i="6"/>
  <c r="F75" i="6" s="1"/>
  <c r="E74" i="6"/>
  <c r="E75" i="6" s="1"/>
  <c r="D74" i="6"/>
  <c r="D75" i="6" s="1"/>
  <c r="E9" i="6"/>
  <c r="B9" i="6"/>
  <c r="D16" i="9" l="1"/>
  <c r="D27" i="9"/>
  <c r="D25" i="9"/>
  <c r="D28" i="9" s="1"/>
  <c r="G28" i="9"/>
  <c r="D76" i="9"/>
  <c r="D79" i="9"/>
  <c r="D20" i="9" s="1"/>
  <c r="D29" i="9" s="1"/>
  <c r="F76" i="9"/>
  <c r="F79" i="9"/>
  <c r="F20" i="9" s="1"/>
  <c r="F29" i="9" s="1"/>
  <c r="G76" i="9"/>
  <c r="G79" i="9"/>
  <c r="G20" i="9" s="1"/>
  <c r="G29" i="9" s="1"/>
  <c r="F23" i="10"/>
  <c r="F25" i="10"/>
  <c r="H53" i="10"/>
  <c r="F27" i="10"/>
  <c r="E21" i="10"/>
  <c r="E28" i="10"/>
  <c r="C66" i="10"/>
  <c r="C79" i="10"/>
  <c r="H57" i="10"/>
  <c r="C61" i="10" s="1"/>
  <c r="C62" i="10" s="1"/>
  <c r="G21" i="10"/>
  <c r="G28" i="10"/>
  <c r="D21" i="9"/>
  <c r="G21" i="9"/>
  <c r="E28" i="9"/>
  <c r="F27" i="9"/>
  <c r="F23" i="9"/>
  <c r="F25" i="9"/>
  <c r="H53" i="9"/>
  <c r="C57" i="9"/>
  <c r="G75" i="6"/>
  <c r="H75" i="6" s="1"/>
  <c r="H74" i="6"/>
  <c r="H56" i="6"/>
  <c r="G51" i="6"/>
  <c r="G53" i="6" s="1"/>
  <c r="G57" i="6" s="1"/>
  <c r="G66" i="6" s="1"/>
  <c r="G67" i="6" s="1"/>
  <c r="H50" i="6"/>
  <c r="D52" i="6"/>
  <c r="D53" i="6" s="1"/>
  <c r="D57" i="6" s="1"/>
  <c r="E51" i="6"/>
  <c r="E53" i="6" s="1"/>
  <c r="E57" i="6" s="1"/>
  <c r="E66" i="6" s="1"/>
  <c r="E67" i="6" s="1"/>
  <c r="F51" i="6"/>
  <c r="F53" i="6" s="1"/>
  <c r="F57" i="6" s="1"/>
  <c r="F66" i="6" s="1"/>
  <c r="F67" i="6" s="1"/>
  <c r="C51" i="6"/>
  <c r="C53" i="6" s="1"/>
  <c r="C66" i="9" l="1"/>
  <c r="C67" i="9" s="1"/>
  <c r="C79" i="9" s="1"/>
  <c r="C18" i="9"/>
  <c r="E7" i="9" s="1"/>
  <c r="F21" i="9"/>
  <c r="F28" i="10"/>
  <c r="F21" i="10"/>
  <c r="H79" i="10"/>
  <c r="C18" i="10"/>
  <c r="H66" i="10"/>
  <c r="C67" i="10"/>
  <c r="H57" i="9"/>
  <c r="C61" i="9" s="1"/>
  <c r="F28" i="9"/>
  <c r="D66" i="6"/>
  <c r="D67" i="6" s="1"/>
  <c r="D79" i="6"/>
  <c r="D18" i="6" s="1"/>
  <c r="E79" i="6"/>
  <c r="G79" i="6"/>
  <c r="F79" i="6"/>
  <c r="H52" i="6"/>
  <c r="H51" i="6"/>
  <c r="C62" i="9" l="1"/>
  <c r="F62" i="9"/>
  <c r="C16" i="9"/>
  <c r="H18" i="9"/>
  <c r="C20" i="9"/>
  <c r="H67" i="10"/>
  <c r="I74" i="10" s="1"/>
  <c r="C76" i="10"/>
  <c r="H76" i="10" s="1"/>
  <c r="C20" i="10"/>
  <c r="C29" i="10" s="1"/>
  <c r="D16" i="10"/>
  <c r="G16" i="10"/>
  <c r="E16" i="10"/>
  <c r="H18" i="10"/>
  <c r="E7" i="10"/>
  <c r="C23" i="10"/>
  <c r="C27" i="10"/>
  <c r="H27" i="10" s="1"/>
  <c r="C25" i="10"/>
  <c r="H25" i="10" s="1"/>
  <c r="C16" i="10"/>
  <c r="F16" i="10"/>
  <c r="H79" i="9"/>
  <c r="H66" i="9"/>
  <c r="D20" i="6"/>
  <c r="D29" i="6" s="1"/>
  <c r="D25" i="6"/>
  <c r="D27" i="6"/>
  <c r="D23" i="6"/>
  <c r="D76" i="6"/>
  <c r="E18" i="6"/>
  <c r="G18" i="6"/>
  <c r="F18" i="6"/>
  <c r="E76" i="6"/>
  <c r="G76" i="6"/>
  <c r="F76" i="6"/>
  <c r="C57" i="6"/>
  <c r="H53" i="6"/>
  <c r="C29" i="9" l="1"/>
  <c r="H20" i="9"/>
  <c r="C23" i="9"/>
  <c r="I66" i="9"/>
  <c r="I71" i="9"/>
  <c r="E8" i="10"/>
  <c r="H20" i="10"/>
  <c r="C28" i="10"/>
  <c r="C31" i="10" s="1"/>
  <c r="F31" i="10" s="1"/>
  <c r="C21" i="10"/>
  <c r="H23" i="10"/>
  <c r="H28" i="10" s="1"/>
  <c r="F32" i="10"/>
  <c r="H30" i="10" s="1"/>
  <c r="C76" i="9"/>
  <c r="H76" i="9" s="1"/>
  <c r="H67" i="9"/>
  <c r="I74" i="9" s="1"/>
  <c r="C25" i="9"/>
  <c r="H25" i="9" s="1"/>
  <c r="C27" i="9"/>
  <c r="D28" i="6"/>
  <c r="D21" i="6"/>
  <c r="F20" i="6"/>
  <c r="F29" i="6" s="1"/>
  <c r="F25" i="6"/>
  <c r="F27" i="6"/>
  <c r="F23" i="6"/>
  <c r="E20" i="6"/>
  <c r="E29" i="6" s="1"/>
  <c r="E23" i="6"/>
  <c r="E25" i="6"/>
  <c r="E27" i="6"/>
  <c r="G20" i="6"/>
  <c r="G29" i="6" s="1"/>
  <c r="G27" i="6"/>
  <c r="G23" i="6"/>
  <c r="G25" i="6"/>
  <c r="C66" i="6"/>
  <c r="C79" i="6"/>
  <c r="C18" i="6" s="1"/>
  <c r="C27" i="6" s="1"/>
  <c r="H57" i="6"/>
  <c r="C61" i="6" s="1"/>
  <c r="C62" i="6" s="1"/>
  <c r="C28" i="9" l="1"/>
  <c r="C31" i="9" s="1"/>
  <c r="F31" i="9" s="1"/>
  <c r="C21" i="9"/>
  <c r="H27" i="9"/>
  <c r="E8" i="9"/>
  <c r="H23" i="9"/>
  <c r="F32" i="9"/>
  <c r="H30" i="9" s="1"/>
  <c r="H27" i="6"/>
  <c r="E7" i="6"/>
  <c r="G28" i="6"/>
  <c r="E28" i="6"/>
  <c r="F21" i="6"/>
  <c r="F28" i="6"/>
  <c r="C23" i="6"/>
  <c r="G21" i="6"/>
  <c r="E21" i="6"/>
  <c r="C25" i="6"/>
  <c r="H25" i="6" s="1"/>
  <c r="H18" i="6"/>
  <c r="C16" i="6"/>
  <c r="C67" i="6"/>
  <c r="H66" i="6"/>
  <c r="H79" i="6"/>
  <c r="F62" i="6"/>
  <c r="C20" i="6"/>
  <c r="C29" i="6" s="1"/>
  <c r="H28" i="9" l="1"/>
  <c r="C28" i="6"/>
  <c r="C31" i="6" s="1"/>
  <c r="F31" i="6" s="1"/>
  <c r="I66" i="6"/>
  <c r="I71" i="6"/>
  <c r="C76" i="6"/>
  <c r="H76" i="6" s="1"/>
  <c r="H20" i="6"/>
  <c r="F32" i="6"/>
  <c r="H30" i="6" s="1"/>
  <c r="H23" i="6"/>
  <c r="H28" i="6" s="1"/>
  <c r="C21" i="6"/>
  <c r="E8" i="6"/>
  <c r="H67" i="6"/>
  <c r="I74" i="6" s="1"/>
  <c r="G16" i="6"/>
  <c r="F16" i="6"/>
  <c r="E16" i="6"/>
  <c r="D16" i="6"/>
</calcChain>
</file>

<file path=xl/sharedStrings.xml><?xml version="1.0" encoding="utf-8"?>
<sst xmlns="http://schemas.openxmlformats.org/spreadsheetml/2006/main" count="410" uniqueCount="248">
  <si>
    <t>DE</t>
  </si>
  <si>
    <t>FR</t>
  </si>
  <si>
    <t>Acronyme du projet</t>
  </si>
  <si>
    <t>Contrôle</t>
  </si>
  <si>
    <t>LP1</t>
  </si>
  <si>
    <t>PP2</t>
  </si>
  <si>
    <t>PP3</t>
  </si>
  <si>
    <t>PP4</t>
  </si>
  <si>
    <t>PP5</t>
  </si>
  <si>
    <t>LU</t>
  </si>
  <si>
    <t>BE</t>
  </si>
  <si>
    <t>Projet</t>
  </si>
  <si>
    <t>Durée en mois</t>
  </si>
  <si>
    <t>Informations générales</t>
  </si>
  <si>
    <t>Projet à faible envergure financière</t>
  </si>
  <si>
    <t>Informations financières</t>
  </si>
  <si>
    <t>Objectif spécifique choisi</t>
  </si>
  <si>
    <t>contrôle</t>
  </si>
  <si>
    <t>Taux horaire par versant sélectionné</t>
  </si>
  <si>
    <t>Montant dédié au groupe de fonction 1</t>
  </si>
  <si>
    <t>Montant dédié au groupe de fonction 2</t>
  </si>
  <si>
    <t>Montant dédié au groupe de fonction 3</t>
  </si>
  <si>
    <t>Montant dédié au groupe de fonction 4</t>
  </si>
  <si>
    <t>Sous total</t>
  </si>
  <si>
    <t xml:space="preserve">Services externes </t>
  </si>
  <si>
    <t xml:space="preserve">Infrastructures et travaux </t>
  </si>
  <si>
    <t>Frais de préparation</t>
  </si>
  <si>
    <t>TAUX - FEDER</t>
  </si>
  <si>
    <t>TAUX - Cofinancement privé</t>
  </si>
  <si>
    <t>TAUX - Cofinancement public</t>
  </si>
  <si>
    <t>Nota bene :</t>
  </si>
  <si>
    <t>Personnel
Indiquez le versant (LU-BE-DE-FR)</t>
  </si>
  <si>
    <t xml:space="preserve">Zone Fonctionnelle (uniquement pour OSP8) </t>
  </si>
  <si>
    <t>Les montants sont à indiquer TVA comprise si l'opérateur ne récupère pas la TVA.</t>
  </si>
  <si>
    <t>Total</t>
  </si>
  <si>
    <r>
      <t xml:space="preserve">Taux de co-financement </t>
    </r>
    <r>
      <rPr>
        <b/>
        <sz val="9"/>
        <color theme="1"/>
        <rFont val="Arial"/>
        <family val="2"/>
      </rPr>
      <t>moyen</t>
    </r>
    <r>
      <rPr>
        <sz val="9"/>
        <color theme="1"/>
        <rFont val="Arial"/>
        <family val="2"/>
      </rPr>
      <t xml:space="preserve"> au niveau du </t>
    </r>
    <r>
      <rPr>
        <b/>
        <sz val="9"/>
        <color theme="1"/>
        <rFont val="Arial"/>
        <family val="2"/>
      </rPr>
      <t>projet</t>
    </r>
  </si>
  <si>
    <t>Catégories de dépenses</t>
  </si>
  <si>
    <t>Montant - FEDER</t>
  </si>
  <si>
    <t>Montant - Cofinancement privé</t>
  </si>
  <si>
    <t>Montant - Cofinancement public</t>
  </si>
  <si>
    <t>Montant - Fonds propres</t>
  </si>
  <si>
    <t>Budget total par partenaire</t>
  </si>
  <si>
    <r>
      <t xml:space="preserve">Budget </t>
    </r>
    <r>
      <rPr>
        <u/>
        <sz val="9"/>
        <color theme="1"/>
        <rFont val="Arial"/>
        <family val="2"/>
      </rPr>
      <t>maximal</t>
    </r>
    <r>
      <rPr>
        <sz val="9"/>
        <color theme="1"/>
        <rFont val="Arial"/>
        <family val="2"/>
      </rPr>
      <t xml:space="preserve"> total </t>
    </r>
  </si>
  <si>
    <r>
      <t xml:space="preserve">Budget </t>
    </r>
    <r>
      <rPr>
        <u/>
        <sz val="9"/>
        <color theme="1"/>
        <rFont val="Arial"/>
        <family val="2"/>
      </rPr>
      <t>minimal</t>
    </r>
    <r>
      <rPr>
        <sz val="9"/>
        <color theme="1"/>
        <rFont val="Arial"/>
        <family val="2"/>
      </rPr>
      <t xml:space="preserve"> total</t>
    </r>
  </si>
  <si>
    <t>OSP8/SZ8</t>
  </si>
  <si>
    <t>OCS - projets classiques</t>
  </si>
  <si>
    <t>OCS - projets à faible envergure financière</t>
  </si>
  <si>
    <t>Calcul financier - partie 2</t>
  </si>
  <si>
    <t>Calcul financier - partie 1</t>
  </si>
  <si>
    <t>Total FEDER éligible au projet</t>
  </si>
  <si>
    <t>Services externes - total éligible par partenaire</t>
  </si>
  <si>
    <t>Equipements - total éligible par partenaire</t>
  </si>
  <si>
    <t>Infrastructures et travaux - total éligible par partenaire</t>
  </si>
  <si>
    <t>Total - Calcul financier - partie 1</t>
  </si>
  <si>
    <t>Total - Calcul financier - partie 2</t>
  </si>
  <si>
    <t>Total - Calcul financier - partie 1 &amp; partie 2</t>
  </si>
  <si>
    <t>Calcul financier - partie 3</t>
  </si>
  <si>
    <t>Maximum éligible 
(OSP9&amp;11)</t>
  </si>
  <si>
    <t>Nombre de partenaires financiers</t>
  </si>
  <si>
    <t>OSP9/SZ9</t>
  </si>
  <si>
    <t>OSP11/SZ11</t>
  </si>
  <si>
    <t>G1</t>
  </si>
  <si>
    <t>G2</t>
  </si>
  <si>
    <t>G3</t>
  </si>
  <si>
    <t>G4</t>
  </si>
  <si>
    <t xml:space="preserve">Total éligible au projet au calcul des OCS - partie 2 </t>
  </si>
  <si>
    <t xml:space="preserve">Total éligible par partenaire au calcul des OCS - partie 2 </t>
  </si>
  <si>
    <t>Budget total éligible en OCS par partenaire</t>
  </si>
  <si>
    <t>Apperçu financier par partenaire financier participant au projet sous objet</t>
  </si>
  <si>
    <t>Informations complémentaires (projet)</t>
  </si>
  <si>
    <t>Infrastructures et travaux</t>
  </si>
  <si>
    <t>Equipements</t>
  </si>
  <si>
    <t>(OSP8)</t>
  </si>
  <si>
    <t>Services externes</t>
  </si>
  <si>
    <t>(OSP9&amp;11)</t>
  </si>
  <si>
    <t>Projet classique</t>
  </si>
  <si>
    <t>Non limité</t>
  </si>
  <si>
    <t>GECT Alzette Belval</t>
  </si>
  <si>
    <t>GECT Eurodistrict SaarMoselle</t>
  </si>
  <si>
    <t>Entwicklungskonzept Oberes Moseltaal</t>
  </si>
  <si>
    <t>Zone fonctionnelle TNT</t>
  </si>
  <si>
    <t>Budget prévisionnel</t>
  </si>
  <si>
    <t>Budget total converti en OCS</t>
  </si>
  <si>
    <r>
      <t xml:space="preserve">contrôle </t>
    </r>
    <r>
      <rPr>
        <u/>
        <sz val="9"/>
        <color theme="1"/>
        <rFont val="Arial"/>
        <family val="2"/>
      </rPr>
      <t>budget</t>
    </r>
  </si>
  <si>
    <r>
      <t xml:space="preserve">contrôle </t>
    </r>
    <r>
      <rPr>
        <u/>
        <sz val="9"/>
        <color theme="1"/>
        <rFont val="Arial"/>
        <family val="2"/>
      </rPr>
      <t>cofinancements</t>
    </r>
  </si>
  <si>
    <t>cofinancement total en %</t>
  </si>
  <si>
    <t>cofinancement restant à pourvoir en %</t>
  </si>
  <si>
    <t>cofinancement total en €</t>
  </si>
  <si>
    <t>cofinancement restant à pourvoir en €</t>
  </si>
  <si>
    <t>Explicatif - budget FEDER &amp; cofinancements</t>
  </si>
  <si>
    <t>Contrôle calculs entre le cofinancement FEDER et les autres cofinancements</t>
  </si>
  <si>
    <t>Total en % des cofinancements 
FEDER et autres cofinancements</t>
  </si>
  <si>
    <t>Total en € des besoins en autres cofinancements restants</t>
  </si>
  <si>
    <t xml:space="preserve"> - Den E4 huet eng Formel fir ze testen op en OSP augefëllt ass.</t>
  </si>
  <si>
    <t xml:space="preserve"> Den E5 soll testen ob Den F4 Den OSP8 ass. Wann JO dann muss an F5 en ZF ugi gin.</t>
  </si>
  <si>
    <t>Nee den Partner dief déifinéieren wéi héisch. Mir kucken just op d'Limite net iwerschratt ass.</t>
  </si>
  <si>
    <t xml:space="preserve">Wéinst den Limiten. </t>
  </si>
  <si>
    <t>ok</t>
  </si>
  <si>
    <t>Allgemeine Informationen</t>
  </si>
  <si>
    <t>Finanzielle Informationen</t>
  </si>
  <si>
    <t>Projekt</t>
  </si>
  <si>
    <t>Ausgewähltes
spezifische Ziel</t>
  </si>
  <si>
    <t>Kurzname des Projekts</t>
  </si>
  <si>
    <t>Voraussichtliches Budget</t>
  </si>
  <si>
    <t>Gesamtbudget 
umgerechnet in VKO</t>
  </si>
  <si>
    <t>Anzahl in Monaten</t>
  </si>
  <si>
    <t>Anzahl an finanziellen Projektpartnern</t>
  </si>
  <si>
    <t>Projekt mit geringem finanziellen Umfang</t>
  </si>
  <si>
    <r>
      <rPr>
        <u/>
        <sz val="9"/>
        <color theme="1"/>
        <rFont val="Arial"/>
        <family val="2"/>
      </rPr>
      <t>minimales</t>
    </r>
    <r>
      <rPr>
        <sz val="9"/>
        <color theme="1"/>
        <rFont val="Arial"/>
        <family val="2"/>
      </rPr>
      <t xml:space="preserve"> Gesamtbudget</t>
    </r>
  </si>
  <si>
    <r>
      <rPr>
        <u/>
        <sz val="9"/>
        <color theme="1"/>
        <rFont val="Arial"/>
        <family val="2"/>
      </rPr>
      <t>maximales</t>
    </r>
    <r>
      <rPr>
        <sz val="9"/>
        <color theme="1"/>
        <rFont val="Arial"/>
        <family val="2"/>
      </rPr>
      <t xml:space="preserve"> Gesamtbudget</t>
    </r>
  </si>
  <si>
    <t>klassisches Projekt</t>
  </si>
  <si>
    <t>Unbegrenzt</t>
  </si>
  <si>
    <t>Allgemeine Projektübersicht</t>
  </si>
  <si>
    <t>Finanzielle Übersicht der finanziellen Projektpartner, die am betreffenden Projekt teilnehmen</t>
  </si>
  <si>
    <r>
      <rPr>
        <b/>
        <sz val="9"/>
        <color theme="1"/>
        <rFont val="Arial"/>
        <family val="2"/>
      </rPr>
      <t>Durchschnittliche</t>
    </r>
    <r>
      <rPr>
        <sz val="9"/>
        <color theme="1"/>
        <rFont val="Arial"/>
        <family val="2"/>
      </rPr>
      <t xml:space="preserve"> Kofinanzierungsrate auf </t>
    </r>
    <r>
      <rPr>
        <b/>
        <sz val="9"/>
        <color theme="1"/>
        <rFont val="Arial"/>
        <family val="2"/>
      </rPr>
      <t>Projektebene</t>
    </r>
  </si>
  <si>
    <t xml:space="preserve">externe Dienstleistungen </t>
  </si>
  <si>
    <t xml:space="preserve">Ausrüstung  </t>
  </si>
  <si>
    <t>maximal förderfähiger Betrag (SZ8)</t>
  </si>
  <si>
    <t>maximal förderfähiger Betrag (SZ9&amp;11)</t>
  </si>
  <si>
    <t>Weitere Informationen (Projekt)</t>
  </si>
  <si>
    <t>ffP1</t>
  </si>
  <si>
    <t>fP2</t>
  </si>
  <si>
    <t>fP3</t>
  </si>
  <si>
    <t>fP4</t>
  </si>
  <si>
    <t>fP5</t>
  </si>
  <si>
    <t>Name des/der Partner(s)</t>
  </si>
  <si>
    <r>
      <t xml:space="preserve">Kontrolle des </t>
    </r>
    <r>
      <rPr>
        <u/>
        <sz val="9"/>
        <color theme="1"/>
        <rFont val="Arial"/>
        <family val="2"/>
      </rPr>
      <t>Budgets</t>
    </r>
  </si>
  <si>
    <t>Gesamtbudget pro Partner</t>
  </si>
  <si>
    <t>Kofinanzierungen auf Projektebene sollten auf der Grundlage des Gesamtbudgets in VKO pro Partner angegeben werden.  Wenn die Kofinanzierungen auf der Grundlage des geschätzten Budgets angegeben werden, besteht das Risiko einer Überfinanzierung.
Das förderfähige Gesamtbudget muss durch die Kofinanzierungen auf den Betrag aufgestockt werden, der erforderlich ist, um die EFRE-Kofinanzierung zu ergänzen.</t>
  </si>
  <si>
    <t>Erklärung - EFRE  Budget &amp; Kofinanzierungen</t>
  </si>
  <si>
    <t>Förderfähiges Gesamtbudget in VKO pro Partner</t>
  </si>
  <si>
    <t>EFRE-Satz</t>
  </si>
  <si>
    <t>Kontrolle der Kofinanzierungen</t>
  </si>
  <si>
    <t>Privater Kofinanzierungssatz</t>
  </si>
  <si>
    <t>Betrag der öffentlichen Kofinanzierung</t>
  </si>
  <si>
    <t>Öffentlicher Kofinanzierungssatz</t>
  </si>
  <si>
    <t>Betrag der Eigenmittel</t>
  </si>
  <si>
    <t>Eigenmittelsatz</t>
  </si>
  <si>
    <t>Summe in % der EFRE und den anderen Kofinanzierungen</t>
  </si>
  <si>
    <t>Summe in € des verbleibenden Bedarfs an anderen Kofinanzierungsmitteln</t>
  </si>
  <si>
    <t>Kontrolle 1:</t>
  </si>
  <si>
    <t>Kontrolle 2:</t>
  </si>
  <si>
    <t>Gesamtkofinanzierung in %</t>
  </si>
  <si>
    <t>Gesamtkofinanzierung in €</t>
  </si>
  <si>
    <t>verbleibende Kofinanzierung in %</t>
  </si>
  <si>
    <t>verbleibende Kofinanzierung in €</t>
  </si>
  <si>
    <t>Berechnung - Teil 1</t>
  </si>
  <si>
    <t>VKO - klassische Projekte</t>
  </si>
  <si>
    <t>Summe</t>
  </si>
  <si>
    <t>Kontrolle</t>
  </si>
  <si>
    <t>Berechnung - Teil 2</t>
  </si>
  <si>
    <t>VKO - Projekte mit geringem finanziellen Umfang</t>
  </si>
  <si>
    <t>Berechnung - Teil 3</t>
  </si>
  <si>
    <t>(SZ8)</t>
  </si>
  <si>
    <t>(SZ9&amp;11)</t>
  </si>
  <si>
    <t>Kostenkategorie</t>
  </si>
  <si>
    <t>Personal
geben Sie das Teilgebiet an (LU-BE-DE-FR)</t>
  </si>
  <si>
    <t>Stundensatz pro Teilgebiet</t>
  </si>
  <si>
    <t xml:space="preserve">Zwischensumme	</t>
  </si>
  <si>
    <t>Summe - Berechnung - Teil 1</t>
  </si>
  <si>
    <t>Summe - Berechnung - Teil 2</t>
  </si>
  <si>
    <t>Summe - Berechnung - Teil 1 &amp; Teil 2</t>
  </si>
  <si>
    <t>externe Dienstleistungen</t>
  </si>
  <si>
    <t>Die Beträge sind einschließlich Mehrwertsteuer anzugeben, wenn der Anbieter die Mehrwertsteuer nicht zurückerhält.</t>
  </si>
  <si>
    <t>Die Stellen sind als Prozentsatz der Vollzeitbeschäftigung anzugeben. Eine Vollzeitstelle entspricht 1720 Arbeitsstunden pro Jahr.</t>
  </si>
  <si>
    <t>PcF1</t>
  </si>
  <si>
    <t>PF2</t>
  </si>
  <si>
    <t>PF3</t>
  </si>
  <si>
    <t>PF4</t>
  </si>
  <si>
    <t>PF5</t>
  </si>
  <si>
    <t>Les postes sont à indiquer en tant que pourcentage d'emploi temps plein.
Un emploi temps plein correspond à 1720 heures de travail par an.</t>
  </si>
  <si>
    <t>Nombre d'heures max. éligibles au projet</t>
  </si>
  <si>
    <t>Exemples: taux d'affectation de personnel (proposés fréquemment) à un projet par rapport au maximum éligible dans le cadre du programme Interreg GR (1720 heures)</t>
  </si>
  <si>
    <t>Überprüfung der Berechnungen zwischen der EFRE-Kofinanzierung und anderen Kofinanzierungen</t>
  </si>
  <si>
    <t>Vorbereitungskosten</t>
  </si>
  <si>
    <t>Max. förderfähige Stundenzahl des Projekts</t>
  </si>
  <si>
    <t>Beispiele: Anteil der (häufig vorgeschlagenen) Personalzuweisungen, im Vergleich zu den maximal förderfähigen Stunden im Rahmen des Programms Interreg GR (1720 Stunden).</t>
  </si>
  <si>
    <t>Stunden pro Jahr</t>
  </si>
  <si>
    <t xml:space="preserve">funktionaler Raum 
(nur für SZ8) </t>
  </si>
  <si>
    <t>Dem Projekt zur  Verfügungstehender 
EFRE-Gesamtbetrag</t>
  </si>
  <si>
    <t>EFRE-Betrag</t>
  </si>
  <si>
    <t>Betrag der privaten Kofinanzierung</t>
  </si>
  <si>
    <t>Betrag für die Funktionsgruppe  1</t>
  </si>
  <si>
    <t>Betrag für die Funktionsgruppe 2</t>
  </si>
  <si>
    <t>Betrag für die Funktionsgruppe 3</t>
  </si>
  <si>
    <t>Betrag für die Funktionsgruppe 4</t>
  </si>
  <si>
    <t>förderfähige Gesamtkosten des Projekts nach der Berechnung der VKO in Teil 2</t>
  </si>
  <si>
    <t xml:space="preserve">förderfähige Gesamtkosten pro Partner für die Berechnung der VKO - Teil 2 	</t>
  </si>
  <si>
    <t>externe Dienstleistungen
förderfähige Gesamtkosten pro Partner</t>
  </si>
  <si>
    <t>Ausrüstung
förderfähige Gesamtkosten pro Partner</t>
  </si>
  <si>
    <t>Die Beträge für Personalkosten sind für das Land anzugeben, in dem der jeweilige Projektpartner ansässig ist.</t>
  </si>
  <si>
    <r>
      <t>Maximum éligible (</t>
    </r>
    <r>
      <rPr>
        <b/>
        <sz val="9"/>
        <color theme="1"/>
        <rFont val="Arial"/>
        <family val="2"/>
      </rPr>
      <t>OSP8</t>
    </r>
    <r>
      <rPr>
        <sz val="9"/>
        <color theme="1"/>
        <rFont val="Arial"/>
        <family val="2"/>
      </rPr>
      <t>)</t>
    </r>
  </si>
  <si>
    <t>Montant adapté à l'inflation du 1er AAP</t>
  </si>
  <si>
    <t>heures par an</t>
  </si>
  <si>
    <t>Catégories de dépenses concernées</t>
  </si>
  <si>
    <t>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t>
  </si>
  <si>
    <t xml:space="preserve">Les montants frais de personnel sont à indiquer pour le pays dans lequel vous êtes localisé. </t>
  </si>
  <si>
    <t xml:space="preserve">Equipement </t>
  </si>
  <si>
    <t>Infrastruktur und 	Baukosten</t>
  </si>
  <si>
    <t>Nom du/des partenaire(s)</t>
  </si>
  <si>
    <t>Projet à faible envergure financière ?</t>
  </si>
  <si>
    <t>TAUX - Fonds propres</t>
  </si>
  <si>
    <t>Contrôle 1 :</t>
  </si>
  <si>
    <t>Contrôle 2 :</t>
  </si>
  <si>
    <t>Infrastruktur und Baukosten</t>
  </si>
  <si>
    <t>Ausrüstungen</t>
  </si>
  <si>
    <t>Infrastruktur und Baukosten
förderfähige Gesamtkosten pro Partner</t>
  </si>
  <si>
    <r>
      <t xml:space="preserve">Abhängig von der gewählten PSO wird der förderfähige Gesamtbetrag für die angegebenen Kostenkategorien in das entsprechende Feld eingetragen. Die Berechnung bleibt in jedem Fall die gleiche:
</t>
    </r>
    <r>
      <rPr>
        <b/>
        <sz val="9"/>
        <color theme="1"/>
        <rFont val="Calibri"/>
        <family val="2"/>
        <scheme val="minor"/>
      </rPr>
      <t>Berechnung auf Projektebene</t>
    </r>
    <r>
      <rPr>
        <sz val="9"/>
        <color theme="1"/>
        <rFont val="Calibri"/>
        <family val="2"/>
        <scheme val="minor"/>
      </rPr>
      <t xml:space="preserve">
1.    </t>
    </r>
    <r>
      <rPr>
        <sz val="9"/>
        <color rgb="FFFF0000"/>
        <rFont val="Calibri"/>
        <family val="2"/>
        <scheme val="minor"/>
      </rPr>
      <t>Projektsumme</t>
    </r>
    <r>
      <rPr>
        <sz val="9"/>
        <color theme="1"/>
        <rFont val="Calibri"/>
        <family val="2"/>
        <scheme val="minor"/>
      </rPr>
      <t xml:space="preserve"> - Summe Berechnung - Teil 1 = Förderfähige Summe Projekt
2a.  (Gesamtförderfähiger </t>
    </r>
    <r>
      <rPr>
        <sz val="9"/>
        <color rgb="FFFF0000"/>
        <rFont val="Calibri"/>
        <family val="2"/>
        <scheme val="minor"/>
      </rPr>
      <t>Projektbetrag</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
</t>
    </r>
    <r>
      <rPr>
        <b/>
        <sz val="9"/>
        <color theme="1"/>
        <rFont val="Calibri"/>
        <family val="2"/>
        <scheme val="minor"/>
      </rPr>
      <t xml:space="preserve">Berechnung auf der Ebene der finanziellen Projektpartner
</t>
    </r>
    <r>
      <rPr>
        <sz val="9"/>
        <color theme="1"/>
        <rFont val="Calibri"/>
        <family val="2"/>
        <scheme val="minor"/>
      </rPr>
      <t xml:space="preserve">1.    Summe Projektpartner - Summe Berechnung - Teil 1 = Förderfähige Summe Projektpartner
2a.   (Gesamtförderfähiger Betrag pro </t>
    </r>
    <r>
      <rPr>
        <sz val="9"/>
        <color rgb="FFFF0000"/>
        <rFont val="Calibri"/>
        <family val="2"/>
        <scheme val="minor"/>
      </rPr>
      <t>Projektpartner</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t>
    </r>
  </si>
  <si>
    <t>Betroffene Kostenkategorien</t>
  </si>
  <si>
    <t>ZFT Luxembourg-Wallonie Nord</t>
  </si>
  <si>
    <t>ZFT Luxembourg-Wallonie Sud</t>
  </si>
  <si>
    <t>Büro- und Verwaltungskosten (Pauschale)</t>
  </si>
  <si>
    <t xml:space="preserve">Reise- und Unterbringungskosten (Pauschale) </t>
  </si>
  <si>
    <t>Frais de bureau et frais administratif (forfait)</t>
  </si>
  <si>
    <t xml:space="preserve">Déplacement et hébergement (forfait) </t>
  </si>
  <si>
    <r>
      <t xml:space="preserve">Selon l'OSP choisi le total éligible pour les catégories de dépenses indiquées sera indiqué dans la case respective. Dans tous les cas le calcul reste identique :
</t>
    </r>
    <r>
      <rPr>
        <b/>
        <sz val="9"/>
        <color theme="1"/>
        <rFont val="Calibri"/>
        <family val="2"/>
        <scheme val="minor"/>
      </rPr>
      <t>Calcul au niveau du projet</t>
    </r>
    <r>
      <rPr>
        <sz val="9"/>
        <color theme="1"/>
        <rFont val="Calibri"/>
        <family val="2"/>
        <scheme val="minor"/>
      </rPr>
      <t xml:space="preserve">
1.    total </t>
    </r>
    <r>
      <rPr>
        <sz val="9"/>
        <color rgb="FFFF0000"/>
        <rFont val="Calibri"/>
        <family val="2"/>
        <scheme val="minor"/>
      </rPr>
      <t>projet</t>
    </r>
    <r>
      <rPr>
        <sz val="9"/>
        <color theme="1"/>
        <rFont val="Calibri"/>
        <family val="2"/>
        <scheme val="minor"/>
      </rPr>
      <t xml:space="preserve"> - somme total calcul financier - partie 1 = solde éligible </t>
    </r>
    <r>
      <rPr>
        <sz val="9"/>
        <color rgb="FFFF0000"/>
        <rFont val="Calibri"/>
        <family val="2"/>
        <scheme val="minor"/>
      </rPr>
      <t>projet</t>
    </r>
    <r>
      <rPr>
        <sz val="9"/>
        <color theme="1"/>
        <rFont val="Calibri"/>
        <family val="2"/>
        <scheme val="minor"/>
      </rPr>
      <t xml:space="preserve">
2a.  (solde éligible </t>
    </r>
    <r>
      <rPr>
        <sz val="9"/>
        <color rgb="FFFF0000"/>
        <rFont val="Calibri"/>
        <family val="2"/>
        <scheme val="minor"/>
      </rPr>
      <t>projet</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
</t>
    </r>
    <r>
      <rPr>
        <b/>
        <sz val="9"/>
        <color theme="1"/>
        <rFont val="Calibri"/>
        <family val="2"/>
        <scheme val="minor"/>
      </rPr>
      <t xml:space="preserve">Calcul au niveau des partenaires financiers
</t>
    </r>
    <r>
      <rPr>
        <sz val="9"/>
        <color theme="1"/>
        <rFont val="Calibri"/>
        <family val="2"/>
        <scheme val="minor"/>
      </rPr>
      <t xml:space="preserve">1.    total </t>
    </r>
    <r>
      <rPr>
        <sz val="9"/>
        <color rgb="FFFF0000"/>
        <rFont val="Calibri"/>
        <family val="2"/>
        <scheme val="minor"/>
      </rPr>
      <t>partenaire</t>
    </r>
    <r>
      <rPr>
        <sz val="9"/>
        <color theme="1"/>
        <rFont val="Calibri"/>
        <family val="2"/>
        <scheme val="minor"/>
      </rPr>
      <t xml:space="preserve"> - somme total calcul finanicer - partie 1 = solde éligible </t>
    </r>
    <r>
      <rPr>
        <sz val="9"/>
        <color rgb="FFFF0000"/>
        <rFont val="Calibri"/>
        <family val="2"/>
        <scheme val="minor"/>
      </rPr>
      <t>partenaire</t>
    </r>
    <r>
      <rPr>
        <sz val="9"/>
        <color theme="1"/>
        <rFont val="Calibri"/>
        <family val="2"/>
        <scheme val="minor"/>
      </rPr>
      <t xml:space="preserve">
2a.  (solde éligible </t>
    </r>
    <r>
      <rPr>
        <sz val="9"/>
        <color rgb="FFFF0000"/>
        <rFont val="Calibri"/>
        <family val="2"/>
        <scheme val="minor"/>
      </rPr>
      <t>partenaire</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t>
    </r>
  </si>
  <si>
    <t>Montant originel</t>
  </si>
  <si>
    <t>Zf Bliesbruck-Rheinheim</t>
  </si>
  <si>
    <t>Montant adapté à l'inflation du 3e AAP*</t>
  </si>
  <si>
    <t>Montant adapté à l'inflation du 2e AAP*</t>
  </si>
  <si>
    <t>*voir fichier Excel Calcul caractères FR &amp; DE dans Jems (tous les chapitres utilisées)_(AP)_23-12-08 sauvgarder ici:</t>
  </si>
  <si>
    <t>W:\13_Finanzen Projekte\VKO_OCS\OCS_forfaits_prépà_clôture</t>
  </si>
  <si>
    <t>\\work02.gouv.etat.lu\Interreg4agr\INTERREGVI\13_Finanzen Projekte\VKO_OCS\OCS_forfaits_prépà_clôture\AAP 4\Vorbereitungskosten _(4. Projektaufruf)_01_09_25.xlsm</t>
  </si>
  <si>
    <t>3e AAP</t>
  </si>
  <si>
    <t>4e AAP</t>
  </si>
  <si>
    <t>Montant adapté à l'inflation du 4e AAP*</t>
  </si>
  <si>
    <t>4. Projektaufruf (klassische Projekte)</t>
  </si>
  <si>
    <t>4. Appel à projets (projets classiques)</t>
  </si>
  <si>
    <t xml:space="preserve"> </t>
  </si>
  <si>
    <t>funktionaler Raum EOE</t>
  </si>
  <si>
    <t>funktionaler Raum MOSE</t>
  </si>
  <si>
    <t>X</t>
  </si>
  <si>
    <t>Frais de clôture (sauf projets Zf)</t>
  </si>
  <si>
    <t>Abschlusskosten (außer fR-Projekte)</t>
  </si>
  <si>
    <t>Funktionsgruppe 1 
(Zahl der Vollzeitstellen (1 = 100% = 1720 Std) - auf 2 pro Projekt begrenzt)</t>
  </si>
  <si>
    <t>Funktionsgruppe 2
(Zahl der Vollzeitstellen (1 = 100% = 1720 Std) - auf 2 pro Partner begrenzt)</t>
  </si>
  <si>
    <t>Funktionsgruppe 3
(Zahl der Vollzeitstellen (1 = 100% = 1720 Std) - unbegrenzt)</t>
  </si>
  <si>
    <t>Funktionsgruppe 4
(Zahl der Vollzeitstellen (1 = 100% = 1720 Std) - unbegrenzt)</t>
  </si>
  <si>
    <t>Groupe de fonction 1 
(nombre d'ETP (1 = 100% = 1720 heures) - limité à 2 par projet)</t>
  </si>
  <si>
    <t>Groupe de fonction 2
(nombre de d'ETP (1 = 100% = 1720 heures) - limité à 2 par partenaire)</t>
  </si>
  <si>
    <t>Groupe de fonction 3
(nombre de personnes (1 = 100% = 1720 heures) - non limité)</t>
  </si>
  <si>
    <t>Groupe de fonction 4
(nombre de personnes (1 = 100% = 1720 heures) - non limité)</t>
  </si>
  <si>
    <t>% d'un ETP</t>
  </si>
  <si>
    <t>Heures par an/ Stunden pro Jahr</t>
  </si>
  <si>
    <t>% d'un ETP/ % eines VZÄ</t>
  </si>
  <si>
    <t>% eines VZÄ</t>
  </si>
  <si>
    <t>Aperçu général du projet</t>
  </si>
  <si>
    <t>Si besoin, le Partenariat peut écrire quelque chose dans cette case / Bei Bedarf kann die Partnerschaft etwas in dieses Feld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</si>
</sst>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quot;€&quot;;[Red]\-#,##0&quot;€&quot;"/>
    <numFmt numFmtId="164" formatCode="#,##0.00&quot;€&quot;"/>
  </numFmts>
  <fonts count="20" x14ac:knownFonts="1">
    <font>
      <sz val="11"/>
      <color theme="1"/>
      <name val="Calibri"/>
      <family val="2"/>
      <scheme val="minor"/>
    </font>
    <font>
      <sz val="11"/>
      <color theme="1"/>
      <name val="Calibri"/>
      <family val="2"/>
      <scheme val="minor"/>
    </font>
    <font>
      <i/>
      <sz val="11"/>
      <color theme="1"/>
      <name val="Calibri"/>
      <family val="2"/>
      <scheme val="minor"/>
    </font>
    <font>
      <b/>
      <sz val="14"/>
      <color theme="1"/>
      <name val="Arial"/>
      <family val="2"/>
    </font>
    <font>
      <b/>
      <sz val="12"/>
      <color theme="1"/>
      <name val="Arial"/>
      <family val="2"/>
    </font>
    <font>
      <b/>
      <sz val="9"/>
      <color theme="1"/>
      <name val="Arial"/>
      <family val="2"/>
    </font>
    <font>
      <sz val="9"/>
      <color theme="1"/>
      <name val="Arial"/>
      <family val="2"/>
    </font>
    <font>
      <i/>
      <sz val="9"/>
      <color theme="1"/>
      <name val="Arial"/>
      <family val="2"/>
    </font>
    <font>
      <u/>
      <sz val="9"/>
      <color theme="1"/>
      <name val="Arial"/>
      <family val="2"/>
    </font>
    <font>
      <i/>
      <sz val="12"/>
      <color theme="1"/>
      <name val="Arial"/>
      <family val="2"/>
    </font>
    <font>
      <sz val="10"/>
      <color theme="1"/>
      <name val="Calibri"/>
      <family val="2"/>
      <scheme val="minor"/>
    </font>
    <font>
      <sz val="9"/>
      <color theme="1"/>
      <name val="Calibri"/>
      <family val="2"/>
      <scheme val="minor"/>
    </font>
    <font>
      <sz val="9"/>
      <color theme="1"/>
      <name val="Calibri"/>
      <family val="2"/>
    </font>
    <font>
      <b/>
      <sz val="9"/>
      <color theme="1"/>
      <name val="Calibri"/>
      <family val="2"/>
      <scheme val="minor"/>
    </font>
    <font>
      <sz val="9"/>
      <color rgb="FFFF0000"/>
      <name val="Calibri"/>
      <family val="2"/>
      <scheme val="minor"/>
    </font>
    <font>
      <sz val="11"/>
      <color theme="1"/>
      <name val="Arial"/>
      <family val="2"/>
    </font>
    <font>
      <b/>
      <sz val="10"/>
      <color theme="1"/>
      <name val="Arial"/>
      <family val="2"/>
    </font>
    <font>
      <b/>
      <sz val="16"/>
      <color theme="1"/>
      <name val="Arial"/>
      <family val="2"/>
    </font>
    <font>
      <sz val="6"/>
      <color theme="1"/>
      <name val="Arial"/>
      <family val="2"/>
    </font>
    <font>
      <u/>
      <sz val="11"/>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7" tint="-0.249977111117893"/>
        <bgColor indexed="64"/>
      </patternFill>
    </fill>
  </fills>
  <borders count="64">
    <border>
      <left/>
      <right/>
      <top/>
      <bottom/>
      <diagonal/>
    </border>
    <border>
      <left/>
      <right/>
      <top style="medium">
        <color indexed="64"/>
      </top>
      <bottom style="medium">
        <color indexed="64"/>
      </bottom>
      <diagonal/>
    </border>
    <border>
      <left/>
      <right/>
      <top style="medium">
        <color indexed="64"/>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561">
    <xf numFmtId="0" fontId="0" fillId="0" borderId="0" xfId="0"/>
    <xf numFmtId="164" fontId="0" fillId="0" borderId="0" xfId="0" applyNumberFormat="1"/>
    <xf numFmtId="0" fontId="0" fillId="0" borderId="0" xfId="0" applyFont="1"/>
    <xf numFmtId="0" fontId="6" fillId="0" borderId="0" xfId="0" applyFont="1"/>
    <xf numFmtId="0" fontId="0" fillId="0" borderId="0" xfId="0" applyAlignment="1">
      <alignment horizontal="left"/>
    </xf>
    <xf numFmtId="164" fontId="6" fillId="4" borderId="57"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164" fontId="6" fillId="4" borderId="12" xfId="0" applyNumberFormat="1" applyFont="1" applyFill="1" applyBorder="1" applyAlignment="1">
      <alignment horizontal="right" vertical="center"/>
    </xf>
    <xf numFmtId="164" fontId="6" fillId="4" borderId="8" xfId="0" applyNumberFormat="1" applyFont="1" applyFill="1" applyBorder="1" applyAlignment="1">
      <alignment horizontal="right" vertical="center"/>
    </xf>
    <xf numFmtId="164" fontId="6" fillId="4" borderId="9" xfId="0" applyNumberFormat="1" applyFont="1" applyFill="1" applyBorder="1" applyAlignment="1">
      <alignment horizontal="right" vertical="center"/>
    </xf>
    <xf numFmtId="164" fontId="6" fillId="4" borderId="1" xfId="0" applyNumberFormat="1" applyFont="1" applyFill="1" applyBorder="1" applyAlignment="1">
      <alignment horizontal="right" vertical="center"/>
    </xf>
    <xf numFmtId="164" fontId="6" fillId="9" borderId="9" xfId="0" applyNumberFormat="1" applyFont="1" applyFill="1" applyBorder="1" applyAlignment="1">
      <alignment horizontal="right" vertical="center"/>
    </xf>
    <xf numFmtId="164" fontId="6" fillId="9" borderId="1" xfId="0" applyNumberFormat="1" applyFont="1" applyFill="1" applyBorder="1" applyAlignment="1">
      <alignment horizontal="right" vertical="center"/>
    </xf>
    <xf numFmtId="0" fontId="0" fillId="0" borderId="16" xfId="0" applyBorder="1"/>
    <xf numFmtId="0" fontId="0" fillId="0" borderId="23" xfId="0" applyBorder="1"/>
    <xf numFmtId="0" fontId="0" fillId="0" borderId="28" xfId="0" applyBorder="1"/>
    <xf numFmtId="0" fontId="0" fillId="0" borderId="21" xfId="0" applyBorder="1"/>
    <xf numFmtId="0" fontId="0" fillId="0" borderId="22" xfId="0" applyBorder="1"/>
    <xf numFmtId="0" fontId="0" fillId="0" borderId="48" xfId="0" applyBorder="1"/>
    <xf numFmtId="0" fontId="0" fillId="0" borderId="24" xfId="0" applyBorder="1"/>
    <xf numFmtId="0" fontId="0" fillId="0" borderId="39" xfId="0" applyBorder="1"/>
    <xf numFmtId="0" fontId="0" fillId="0" borderId="59" xfId="0" applyBorder="1"/>
    <xf numFmtId="0" fontId="0" fillId="0" borderId="40" xfId="0" applyBorder="1"/>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15" xfId="0" applyFont="1" applyBorder="1" applyAlignment="1">
      <alignment horizontal="center" vertical="center"/>
    </xf>
    <xf numFmtId="0" fontId="0" fillId="0" borderId="53" xfId="0" applyBorder="1"/>
    <xf numFmtId="0" fontId="0" fillId="0" borderId="26" xfId="0" applyBorder="1"/>
    <xf numFmtId="0" fontId="0" fillId="0" borderId="27" xfId="0" applyBorder="1"/>
    <xf numFmtId="0" fontId="3" fillId="7" borderId="1" xfId="0" applyFont="1" applyFill="1" applyBorder="1" applyAlignment="1">
      <alignment vertical="center"/>
    </xf>
    <xf numFmtId="0" fontId="3" fillId="7" borderId="5" xfId="0" applyFont="1" applyFill="1" applyBorder="1" applyAlignment="1">
      <alignment vertical="center"/>
    </xf>
    <xf numFmtId="0" fontId="9" fillId="2" borderId="8" xfId="0" applyFont="1" applyFill="1" applyBorder="1" applyAlignment="1">
      <alignment vertical="center"/>
    </xf>
    <xf numFmtId="0" fontId="9" fillId="2" borderId="11" xfId="0" applyFont="1" applyFill="1" applyBorder="1" applyAlignment="1">
      <alignment vertical="center"/>
    </xf>
    <xf numFmtId="0" fontId="0" fillId="0" borderId="1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6" fillId="3" borderId="2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 xfId="0" applyFont="1" applyFill="1" applyBorder="1" applyAlignment="1">
      <alignment horizontal="center" vertical="center"/>
    </xf>
    <xf numFmtId="164" fontId="6" fillId="10" borderId="26" xfId="0" applyNumberFormat="1" applyFont="1" applyFill="1" applyBorder="1" applyAlignment="1">
      <alignment horizontal="right" vertical="center"/>
    </xf>
    <xf numFmtId="164" fontId="6" fillId="10" borderId="44" xfId="0" applyNumberFormat="1" applyFont="1" applyFill="1" applyBorder="1" applyAlignment="1">
      <alignment horizontal="right" vertical="center"/>
    </xf>
    <xf numFmtId="164" fontId="6" fillId="10" borderId="31" xfId="0" applyNumberFormat="1" applyFont="1" applyFill="1" applyBorder="1" applyAlignment="1">
      <alignment horizontal="right" vertical="center"/>
    </xf>
    <xf numFmtId="0" fontId="6" fillId="10" borderId="26"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26" xfId="0" applyFont="1" applyFill="1" applyBorder="1" applyAlignment="1">
      <alignment horizontal="right" vertical="center"/>
    </xf>
    <xf numFmtId="0" fontId="6" fillId="10" borderId="44" xfId="0" applyFont="1" applyFill="1" applyBorder="1" applyAlignment="1">
      <alignment horizontal="right" vertical="center"/>
    </xf>
    <xf numFmtId="0" fontId="6" fillId="10" borderId="41" xfId="0" applyFont="1" applyFill="1" applyBorder="1" applyAlignment="1">
      <alignment horizontal="right" vertical="center"/>
    </xf>
    <xf numFmtId="0" fontId="6" fillId="10" borderId="6" xfId="0" applyFont="1" applyFill="1" applyBorder="1" applyAlignment="1">
      <alignment horizontal="right" vertical="center"/>
    </xf>
    <xf numFmtId="164" fontId="6" fillId="10" borderId="28" xfId="0" applyNumberFormat="1" applyFont="1" applyFill="1" applyBorder="1" applyAlignment="1">
      <alignment horizontal="right" vertical="center"/>
    </xf>
    <xf numFmtId="164" fontId="6" fillId="10" borderId="33" xfId="0" applyNumberFormat="1" applyFont="1" applyFill="1" applyBorder="1" applyAlignment="1">
      <alignment horizontal="right" vertical="center"/>
    </xf>
    <xf numFmtId="164" fontId="6" fillId="10" borderId="43" xfId="0" applyNumberFormat="1" applyFont="1" applyFill="1" applyBorder="1" applyAlignment="1">
      <alignment horizontal="right" vertical="center"/>
    </xf>
    <xf numFmtId="164" fontId="6" fillId="10" borderId="27" xfId="0" applyNumberFormat="1" applyFont="1" applyFill="1" applyBorder="1" applyAlignment="1">
      <alignment horizontal="right" vertical="center"/>
    </xf>
    <xf numFmtId="164" fontId="6" fillId="10" borderId="3" xfId="0" applyNumberFormat="1" applyFont="1" applyFill="1" applyBorder="1" applyAlignment="1">
      <alignment horizontal="right" vertical="center"/>
    </xf>
    <xf numFmtId="0" fontId="6" fillId="0" borderId="31"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1" fillId="0" borderId="23" xfId="0" applyFont="1" applyFill="1" applyBorder="1" applyAlignment="1">
      <alignment horizontal="left" vertical="center" wrapText="1"/>
    </xf>
    <xf numFmtId="164" fontId="6" fillId="0" borderId="54" xfId="0" applyNumberFormat="1" applyFont="1" applyFill="1" applyBorder="1" applyAlignment="1">
      <alignment horizontal="center" vertical="center" wrapText="1"/>
    </xf>
    <xf numFmtId="164" fontId="7" fillId="0" borderId="54" xfId="0" applyNumberFormat="1" applyFont="1" applyFill="1" applyBorder="1" applyAlignment="1">
      <alignment horizontal="right" vertical="center" wrapText="1"/>
    </xf>
    <xf numFmtId="164" fontId="7" fillId="0" borderId="30" xfId="0" applyNumberFormat="1" applyFont="1" applyFill="1" applyBorder="1" applyAlignment="1">
      <alignment horizontal="right" vertical="center" wrapText="1"/>
    </xf>
    <xf numFmtId="164" fontId="7" fillId="0" borderId="38" xfId="0" applyNumberFormat="1" applyFont="1" applyFill="1" applyBorder="1" applyAlignment="1">
      <alignment horizontal="right" vertical="center" wrapText="1"/>
    </xf>
    <xf numFmtId="0" fontId="6" fillId="0" borderId="41" xfId="0" applyFont="1" applyFill="1" applyBorder="1" applyAlignment="1">
      <alignment vertical="center" wrapText="1"/>
    </xf>
    <xf numFmtId="0" fontId="6" fillId="0" borderId="27" xfId="0" applyFont="1" applyFill="1" applyBorder="1" applyAlignment="1">
      <alignment vertical="center" wrapText="1"/>
    </xf>
    <xf numFmtId="0" fontId="6" fillId="0" borderId="46" xfId="0" applyFont="1" applyFill="1" applyBorder="1" applyAlignment="1">
      <alignment vertical="center" wrapText="1"/>
    </xf>
    <xf numFmtId="0" fontId="6" fillId="0" borderId="9" xfId="0" applyFont="1" applyFill="1" applyBorder="1" applyAlignment="1">
      <alignment vertical="center" wrapText="1"/>
    </xf>
    <xf numFmtId="0" fontId="0" fillId="0" borderId="26" xfId="0" applyFill="1" applyBorder="1"/>
    <xf numFmtId="0" fontId="6" fillId="0" borderId="28" xfId="0" applyFont="1" applyFill="1" applyBorder="1" applyAlignment="1">
      <alignment vertical="center" wrapText="1"/>
    </xf>
    <xf numFmtId="0" fontId="6" fillId="0" borderId="18" xfId="0" applyFont="1" applyFill="1" applyBorder="1" applyAlignment="1">
      <alignment horizontal="center" vertical="center" wrapText="1"/>
    </xf>
    <xf numFmtId="0" fontId="6" fillId="0" borderId="31" xfId="0" applyFont="1" applyFill="1" applyBorder="1" applyAlignment="1">
      <alignment horizontal="center" vertical="center" wrapText="1"/>
    </xf>
    <xf numFmtId="164" fontId="7" fillId="0" borderId="21" xfId="0" applyNumberFormat="1" applyFont="1" applyFill="1" applyBorder="1" applyAlignment="1">
      <alignment horizontal="center" vertical="center" wrapText="1"/>
    </xf>
    <xf numFmtId="164" fontId="7" fillId="0" borderId="32" xfId="0" applyNumberFormat="1" applyFont="1" applyFill="1" applyBorder="1" applyAlignment="1">
      <alignment horizontal="center" vertical="center" wrapText="1"/>
    </xf>
    <xf numFmtId="164" fontId="7" fillId="0" borderId="23" xfId="0" applyNumberFormat="1" applyFont="1" applyFill="1" applyBorder="1" applyAlignment="1">
      <alignment horizontal="center" vertical="center" wrapText="1"/>
    </xf>
    <xf numFmtId="164" fontId="0" fillId="0" borderId="11" xfId="0" applyNumberFormat="1" applyFill="1" applyBorder="1" applyAlignment="1">
      <alignment horizontal="center" vertical="center"/>
    </xf>
    <xf numFmtId="0" fontId="6" fillId="0" borderId="5" xfId="0" applyFont="1" applyFill="1" applyBorder="1" applyAlignment="1">
      <alignment horizontal="center" vertical="center"/>
    </xf>
    <xf numFmtId="0" fontId="0" fillId="0" borderId="50" xfId="0"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1" xfId="0" applyFont="1" applyFill="1" applyBorder="1" applyAlignment="1">
      <alignment horizontal="left" vertical="center"/>
    </xf>
    <xf numFmtId="164" fontId="6" fillId="0" borderId="22" xfId="0" applyNumberFormat="1" applyFont="1" applyFill="1" applyBorder="1" applyAlignment="1">
      <alignment horizontal="left" vertical="center"/>
    </xf>
    <xf numFmtId="0" fontId="0" fillId="0" borderId="4" xfId="0" applyFill="1" applyBorder="1" applyAlignment="1">
      <alignment horizontal="center" vertical="center" wrapText="1"/>
    </xf>
    <xf numFmtId="164" fontId="6" fillId="0" borderId="27" xfId="0" applyNumberFormat="1" applyFont="1" applyFill="1" applyBorder="1" applyAlignment="1">
      <alignment horizontal="right" vertical="center"/>
    </xf>
    <xf numFmtId="164" fontId="6" fillId="0" borderId="3" xfId="0" applyNumberFormat="1" applyFont="1" applyFill="1" applyBorder="1" applyAlignment="1">
      <alignment horizontal="right" vertical="center"/>
    </xf>
    <xf numFmtId="164" fontId="0" fillId="0" borderId="27" xfId="0" applyNumberFormat="1" applyFill="1" applyBorder="1" applyAlignment="1">
      <alignment vertical="center" wrapText="1"/>
    </xf>
    <xf numFmtId="164" fontId="0" fillId="0" borderId="26" xfId="0" applyNumberFormat="1" applyFill="1" applyBorder="1" applyAlignment="1">
      <alignment vertical="center" wrapText="1"/>
    </xf>
    <xf numFmtId="9" fontId="0" fillId="0" borderId="27" xfId="1" applyFont="1" applyFill="1" applyBorder="1" applyAlignment="1">
      <alignment vertical="center" wrapText="1"/>
    </xf>
    <xf numFmtId="164" fontId="0" fillId="0" borderId="28" xfId="0" applyNumberFormat="1" applyFill="1" applyBorder="1" applyAlignment="1">
      <alignment vertical="center" wrapText="1"/>
    </xf>
    <xf numFmtId="0" fontId="0" fillId="0" borderId="9" xfId="0" applyFill="1" applyBorder="1" applyAlignment="1">
      <alignment horizontal="center" vertical="center" wrapText="1"/>
    </xf>
    <xf numFmtId="164" fontId="0" fillId="0" borderId="26" xfId="0" applyNumberFormat="1" applyFill="1" applyBorder="1"/>
    <xf numFmtId="10" fontId="0" fillId="0" borderId="28" xfId="1" applyNumberFormat="1" applyFont="1" applyFill="1" applyBorder="1" applyAlignment="1">
      <alignment vertical="center" wrapText="1"/>
    </xf>
    <xf numFmtId="10" fontId="0" fillId="0" borderId="28" xfId="0" applyNumberFormat="1" applyFill="1" applyBorder="1" applyAlignment="1">
      <alignment vertical="center" wrapText="1"/>
    </xf>
    <xf numFmtId="164" fontId="0" fillId="0" borderId="41" xfId="0" applyNumberFormat="1" applyFill="1" applyBorder="1" applyAlignment="1">
      <alignment vertical="center" wrapText="1"/>
    </xf>
    <xf numFmtId="10" fontId="0" fillId="0" borderId="5" xfId="0" applyNumberFormat="1" applyFill="1" applyBorder="1" applyAlignment="1">
      <alignment vertical="center" wrapText="1"/>
    </xf>
    <xf numFmtId="164" fontId="0" fillId="0" borderId="11" xfId="0" applyNumberFormat="1" applyFill="1" applyBorder="1" applyAlignment="1">
      <alignment vertical="center" wrapText="1"/>
    </xf>
    <xf numFmtId="164" fontId="6" fillId="0" borderId="28" xfId="0" applyNumberFormat="1" applyFont="1" applyFill="1" applyBorder="1" applyAlignment="1">
      <alignment horizontal="right" vertical="center"/>
    </xf>
    <xf numFmtId="164" fontId="6" fillId="0" borderId="43" xfId="0" applyNumberFormat="1" applyFont="1" applyFill="1" applyBorder="1" applyAlignment="1">
      <alignment horizontal="right" vertical="center"/>
    </xf>
    <xf numFmtId="10" fontId="12" fillId="0" borderId="11" xfId="0" applyNumberFormat="1" applyFont="1" applyFill="1" applyBorder="1" applyAlignment="1">
      <alignment horizontal="center" vertical="center" wrapText="1"/>
    </xf>
    <xf numFmtId="10" fontId="12" fillId="0" borderId="12"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10" fontId="6" fillId="0" borderId="33" xfId="0" applyNumberFormat="1" applyFont="1" applyFill="1" applyBorder="1" applyAlignment="1">
      <alignment horizontal="right" vertical="center"/>
    </xf>
    <xf numFmtId="9" fontId="6" fillId="0" borderId="28" xfId="1" applyFont="1" applyFill="1" applyBorder="1" applyAlignment="1">
      <alignment horizontal="right" vertical="center"/>
    </xf>
    <xf numFmtId="10" fontId="6" fillId="0" borderId="28" xfId="0" applyNumberFormat="1" applyFont="1" applyFill="1" applyBorder="1" applyAlignment="1">
      <alignment horizontal="right" vertical="center"/>
    </xf>
    <xf numFmtId="10" fontId="6" fillId="0" borderId="43" xfId="0" applyNumberFormat="1" applyFont="1" applyFill="1" applyBorder="1" applyAlignment="1">
      <alignment horizontal="right" vertical="center"/>
    </xf>
    <xf numFmtId="10" fontId="6" fillId="0" borderId="45" xfId="0" applyNumberFormat="1" applyFont="1" applyFill="1" applyBorder="1" applyAlignment="1">
      <alignment horizontal="right" vertical="center"/>
    </xf>
    <xf numFmtId="10" fontId="6" fillId="0" borderId="46" xfId="0" applyNumberFormat="1" applyFont="1" applyFill="1" applyBorder="1" applyAlignment="1">
      <alignment horizontal="right" vertical="center"/>
    </xf>
    <xf numFmtId="10" fontId="6" fillId="0" borderId="7" xfId="0" applyNumberFormat="1" applyFont="1" applyFill="1" applyBorder="1" applyAlignment="1">
      <alignment horizontal="right" vertical="center"/>
    </xf>
    <xf numFmtId="10" fontId="6" fillId="0" borderId="26" xfId="0" applyNumberFormat="1" applyFont="1" applyFill="1" applyBorder="1" applyAlignment="1">
      <alignment horizontal="right" vertical="center"/>
    </xf>
    <xf numFmtId="10" fontId="6" fillId="0" borderId="31" xfId="0" applyNumberFormat="1" applyFont="1" applyFill="1" applyBorder="1" applyAlignment="1">
      <alignment horizontal="right" vertical="center"/>
    </xf>
    <xf numFmtId="164" fontId="6" fillId="0" borderId="33" xfId="0" applyNumberFormat="1" applyFont="1" applyFill="1" applyBorder="1" applyAlignment="1">
      <alignment horizontal="right" vertical="center"/>
    </xf>
    <xf numFmtId="0" fontId="6" fillId="0" borderId="26" xfId="0" applyFont="1" applyFill="1" applyBorder="1" applyAlignment="1">
      <alignment horizontal="left" vertical="center" wrapText="1"/>
    </xf>
    <xf numFmtId="10" fontId="6" fillId="0" borderId="44" xfId="0" applyNumberFormat="1" applyFont="1" applyFill="1" applyBorder="1" applyAlignment="1">
      <alignment horizontal="center" vertical="center" wrapText="1"/>
    </xf>
    <xf numFmtId="0" fontId="6" fillId="0" borderId="28" xfId="0" applyFont="1" applyFill="1" applyBorder="1" applyAlignment="1">
      <alignment horizontal="left" vertical="center" wrapText="1"/>
    </xf>
    <xf numFmtId="10" fontId="6" fillId="0" borderId="43" xfId="0" applyNumberFormat="1" applyFont="1" applyFill="1" applyBorder="1" applyAlignment="1">
      <alignment horizontal="center" vertical="center" wrapText="1"/>
    </xf>
    <xf numFmtId="0" fontId="6" fillId="0" borderId="4" xfId="0" applyFont="1" applyFill="1" applyBorder="1"/>
    <xf numFmtId="0" fontId="6" fillId="0" borderId="5" xfId="0" applyFont="1" applyFill="1" applyBorder="1"/>
    <xf numFmtId="0" fontId="6" fillId="0" borderId="9" xfId="0" applyFont="1" applyFill="1" applyBorder="1" applyAlignment="1">
      <alignment vertical="center"/>
    </xf>
    <xf numFmtId="0" fontId="6" fillId="0" borderId="1" xfId="0" applyFont="1" applyFill="1" applyBorder="1" applyAlignment="1">
      <alignment vertical="center"/>
    </xf>
    <xf numFmtId="0" fontId="0" fillId="0" borderId="9" xfId="0" applyFill="1" applyBorder="1"/>
    <xf numFmtId="6" fontId="6" fillId="0" borderId="20"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6" fontId="6" fillId="0" borderId="24" xfId="0" applyNumberFormat="1" applyFont="1" applyFill="1" applyBorder="1" applyAlignment="1">
      <alignment horizontal="center" vertical="center" wrapText="1"/>
    </xf>
    <xf numFmtId="164" fontId="0" fillId="0" borderId="27" xfId="0" applyNumberFormat="1" applyFill="1" applyBorder="1" applyAlignment="1">
      <alignment horizontal="right" vertical="center"/>
    </xf>
    <xf numFmtId="164" fontId="0" fillId="0" borderId="28" xfId="0" applyNumberFormat="1" applyFill="1" applyBorder="1" applyAlignment="1">
      <alignment horizontal="right" vertical="center"/>
    </xf>
    <xf numFmtId="164" fontId="0" fillId="0" borderId="9" xfId="0" applyNumberFormat="1" applyFill="1" applyBorder="1"/>
    <xf numFmtId="164" fontId="0" fillId="0" borderId="26" xfId="0" applyNumberFormat="1" applyFill="1" applyBorder="1" applyAlignment="1">
      <alignment horizontal="right" vertical="center"/>
    </xf>
    <xf numFmtId="164" fontId="0" fillId="0" borderId="41" xfId="0" applyNumberFormat="1" applyFill="1" applyBorder="1" applyAlignment="1">
      <alignment horizontal="right" vertical="center"/>
    </xf>
    <xf numFmtId="164" fontId="0" fillId="0" borderId="46" xfId="0" applyNumberFormat="1" applyFill="1" applyBorder="1" applyAlignment="1">
      <alignment horizontal="right" vertical="center"/>
    </xf>
    <xf numFmtId="164" fontId="0" fillId="0" borderId="9" xfId="0" applyNumberFormat="1" applyFill="1" applyBorder="1" applyAlignment="1">
      <alignment horizontal="right" vertical="center"/>
    </xf>
    <xf numFmtId="164" fontId="0" fillId="0" borderId="9" xfId="0" applyNumberFormat="1" applyFill="1" applyBorder="1" applyAlignment="1">
      <alignment vertical="center"/>
    </xf>
    <xf numFmtId="164" fontId="0" fillId="0" borderId="11" xfId="0" applyNumberFormat="1" applyFill="1" applyBorder="1" applyAlignment="1">
      <alignment horizontal="right" vertical="center"/>
    </xf>
    <xf numFmtId="164" fontId="0" fillId="0" borderId="5" xfId="0" applyNumberFormat="1" applyFill="1" applyBorder="1" applyAlignment="1">
      <alignment horizontal="right" vertical="center"/>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0" fontId="6" fillId="0" borderId="18"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2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164" fontId="6" fillId="0" borderId="9" xfId="0" applyNumberFormat="1" applyFont="1" applyFill="1" applyBorder="1" applyAlignment="1">
      <alignment vertical="center"/>
    </xf>
    <xf numFmtId="164" fontId="6" fillId="0" borderId="9" xfId="1" applyNumberFormat="1" applyFont="1" applyFill="1" applyBorder="1" applyAlignment="1">
      <alignment vertical="center"/>
    </xf>
    <xf numFmtId="164" fontId="6" fillId="0" borderId="1" xfId="1" applyNumberFormat="1" applyFont="1" applyFill="1" applyBorder="1" applyAlignment="1">
      <alignment vertical="center"/>
    </xf>
    <xf numFmtId="164" fontId="6" fillId="0" borderId="5" xfId="0" applyNumberFormat="1" applyFont="1" applyFill="1" applyBorder="1" applyAlignment="1">
      <alignment vertical="center"/>
    </xf>
    <xf numFmtId="0" fontId="0" fillId="0" borderId="9" xfId="0" applyFill="1" applyBorder="1" applyAlignment="1">
      <alignment horizontal="right" vertical="center"/>
    </xf>
    <xf numFmtId="164" fontId="6" fillId="0" borderId="9"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0" fontId="6" fillId="0" borderId="33" xfId="0" applyFont="1" applyFill="1" applyBorder="1" applyAlignment="1">
      <alignment horizontal="left" vertical="center" wrapText="1"/>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0" fontId="6" fillId="0" borderId="5"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Alignment="1"/>
    <xf numFmtId="164" fontId="5" fillId="0" borderId="57"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164" fontId="6" fillId="0" borderId="26" xfId="0" applyNumberFormat="1" applyFont="1" applyFill="1" applyBorder="1" applyAlignment="1">
      <alignment horizontal="right" vertical="center"/>
    </xf>
    <xf numFmtId="164" fontId="6" fillId="0" borderId="44" xfId="0" applyNumberFormat="1" applyFont="1" applyFill="1" applyBorder="1" applyAlignment="1">
      <alignment horizontal="right" vertical="center"/>
    </xf>
    <xf numFmtId="10" fontId="6" fillId="0" borderId="27" xfId="0" applyNumberFormat="1" applyFont="1" applyFill="1" applyBorder="1" applyAlignment="1">
      <alignment horizontal="right" vertical="center"/>
    </xf>
    <xf numFmtId="10" fontId="6" fillId="0" borderId="3" xfId="0" applyNumberFormat="1" applyFont="1" applyFill="1" applyBorder="1" applyAlignment="1">
      <alignment horizontal="right" vertical="center"/>
    </xf>
    <xf numFmtId="0" fontId="10" fillId="0" borderId="51" xfId="0" applyFont="1" applyFill="1" applyBorder="1" applyAlignment="1">
      <alignment horizontal="center" vertical="center" wrapText="1"/>
    </xf>
    <xf numFmtId="164" fontId="2" fillId="0" borderId="11" xfId="0" applyNumberFormat="1" applyFont="1" applyFill="1" applyBorder="1" applyAlignment="1">
      <alignment horizontal="center" vertical="center"/>
    </xf>
    <xf numFmtId="0" fontId="6" fillId="0" borderId="3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5" xfId="0" applyFont="1" applyFill="1" applyBorder="1" applyAlignment="1">
      <alignment horizontal="center" vertical="center"/>
    </xf>
    <xf numFmtId="164" fontId="6" fillId="0" borderId="11" xfId="0" applyNumberFormat="1" applyFont="1" applyFill="1" applyBorder="1" applyAlignment="1">
      <alignment horizontal="center" vertical="center"/>
    </xf>
    <xf numFmtId="0" fontId="6" fillId="0" borderId="51" xfId="0" applyFont="1" applyFill="1" applyBorder="1" applyAlignment="1">
      <alignment horizontal="center" vertical="center" wrapText="1"/>
    </xf>
    <xf numFmtId="164" fontId="6" fillId="3" borderId="31" xfId="0" applyNumberFormat="1" applyFont="1" applyFill="1" applyBorder="1" applyAlignment="1">
      <alignment horizontal="right" vertical="center"/>
    </xf>
    <xf numFmtId="164" fontId="6" fillId="3" borderId="26" xfId="0" applyNumberFormat="1" applyFont="1" applyFill="1" applyBorder="1" applyAlignment="1">
      <alignment horizontal="right" vertical="center"/>
    </xf>
    <xf numFmtId="164" fontId="6" fillId="3" borderId="28" xfId="0" applyNumberFormat="1" applyFont="1" applyFill="1" applyBorder="1" applyAlignment="1">
      <alignment horizontal="right" vertical="center"/>
    </xf>
    <xf numFmtId="164" fontId="6" fillId="3" borderId="33" xfId="0" applyNumberFormat="1" applyFont="1" applyFill="1" applyBorder="1" applyAlignment="1">
      <alignment horizontal="right" vertical="center"/>
    </xf>
    <xf numFmtId="0" fontId="6" fillId="0" borderId="47" xfId="0" applyFont="1" applyBorder="1"/>
    <xf numFmtId="0" fontId="6" fillId="0" borderId="44" xfId="0" applyFont="1" applyBorder="1"/>
    <xf numFmtId="0" fontId="6" fillId="0" borderId="31" xfId="0" applyFont="1" applyBorder="1"/>
    <xf numFmtId="0" fontId="6" fillId="0" borderId="34" xfId="0" applyFont="1" applyBorder="1"/>
    <xf numFmtId="0" fontId="6" fillId="0" borderId="3" xfId="0" applyFont="1" applyBorder="1"/>
    <xf numFmtId="0" fontId="6" fillId="0" borderId="32" xfId="0" applyFont="1" applyBorder="1"/>
    <xf numFmtId="0" fontId="6" fillId="0" borderId="49" xfId="0" applyFont="1" applyBorder="1" applyAlignment="1"/>
    <xf numFmtId="0" fontId="6" fillId="0" borderId="43" xfId="0" applyFont="1" applyBorder="1"/>
    <xf numFmtId="0" fontId="6" fillId="0" borderId="33" xfId="0" applyFont="1" applyBorder="1"/>
    <xf numFmtId="9" fontId="6" fillId="0" borderId="19" xfId="1" applyFont="1" applyBorder="1"/>
    <xf numFmtId="0" fontId="6" fillId="0" borderId="19" xfId="0" applyFont="1" applyBorder="1"/>
    <xf numFmtId="9" fontId="6" fillId="0" borderId="16" xfId="1" applyFont="1" applyBorder="1"/>
    <xf numFmtId="0" fontId="6" fillId="0" borderId="16" xfId="0" applyFont="1" applyBorder="1"/>
    <xf numFmtId="9" fontId="6" fillId="0" borderId="48" xfId="1" applyFont="1" applyBorder="1"/>
    <xf numFmtId="0" fontId="6" fillId="0" borderId="48" xfId="0" applyFont="1" applyBorder="1"/>
    <xf numFmtId="0" fontId="6" fillId="0" borderId="9" xfId="0" applyFont="1" applyBorder="1"/>
    <xf numFmtId="10" fontId="6" fillId="0" borderId="11" xfId="0" applyNumberFormat="1" applyFont="1" applyFill="1" applyBorder="1" applyAlignment="1">
      <alignment horizontal="center" vertical="center" wrapText="1"/>
    </xf>
    <xf numFmtId="10" fontId="6" fillId="0" borderId="12"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wrapText="1"/>
    </xf>
    <xf numFmtId="164" fontId="15" fillId="0" borderId="9" xfId="0" applyNumberFormat="1" applyFont="1" applyFill="1" applyBorder="1" applyAlignment="1">
      <alignment vertical="center"/>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0" xfId="0" applyFont="1" applyBorder="1" applyAlignment="1">
      <alignment vertical="center" wrapText="1"/>
    </xf>
    <xf numFmtId="0" fontId="6" fillId="0" borderId="26" xfId="0" applyFont="1" applyFill="1" applyBorder="1"/>
    <xf numFmtId="164" fontId="6" fillId="0" borderId="26" xfId="0" applyNumberFormat="1" applyFont="1" applyFill="1" applyBorder="1" applyAlignment="1">
      <alignment vertical="center" wrapText="1"/>
    </xf>
    <xf numFmtId="164" fontId="6" fillId="0" borderId="27" xfId="0" applyNumberFormat="1" applyFont="1" applyFill="1" applyBorder="1" applyAlignment="1">
      <alignment vertical="center" wrapText="1"/>
    </xf>
    <xf numFmtId="10" fontId="6" fillId="0" borderId="27" xfId="1" applyNumberFormat="1" applyFont="1" applyFill="1" applyBorder="1" applyAlignment="1">
      <alignment vertical="center" wrapText="1"/>
    </xf>
    <xf numFmtId="164" fontId="6" fillId="0" borderId="28" xfId="0" applyNumberFormat="1" applyFont="1" applyFill="1" applyBorder="1" applyAlignment="1">
      <alignment vertical="center" wrapText="1"/>
    </xf>
    <xf numFmtId="164" fontId="6" fillId="0" borderId="26" xfId="0" applyNumberFormat="1" applyFont="1" applyFill="1" applyBorder="1"/>
    <xf numFmtId="10" fontId="6" fillId="0" borderId="28" xfId="1" applyNumberFormat="1" applyFont="1" applyFill="1" applyBorder="1" applyAlignment="1">
      <alignment vertical="center" wrapText="1"/>
    </xf>
    <xf numFmtId="10" fontId="6" fillId="0" borderId="28" xfId="0" applyNumberFormat="1" applyFont="1" applyFill="1" applyBorder="1" applyAlignment="1">
      <alignment vertical="center" wrapText="1"/>
    </xf>
    <xf numFmtId="164" fontId="6" fillId="0" borderId="41" xfId="0" applyNumberFormat="1" applyFont="1" applyFill="1" applyBorder="1" applyAlignment="1">
      <alignment vertical="center" wrapText="1"/>
    </xf>
    <xf numFmtId="10" fontId="6" fillId="0" borderId="5" xfId="0" applyNumberFormat="1" applyFont="1" applyFill="1" applyBorder="1" applyAlignment="1">
      <alignment vertical="center" wrapText="1"/>
    </xf>
    <xf numFmtId="164" fontId="6" fillId="0" borderId="11" xfId="0" applyNumberFormat="1" applyFont="1" applyFill="1" applyBorder="1" applyAlignment="1">
      <alignment vertical="center" wrapText="1"/>
    </xf>
    <xf numFmtId="0" fontId="7" fillId="2" borderId="8" xfId="0" applyFont="1" applyFill="1" applyBorder="1" applyAlignment="1">
      <alignment vertical="center"/>
    </xf>
    <xf numFmtId="0" fontId="7" fillId="2" borderId="11" xfId="0" applyFont="1" applyFill="1" applyBorder="1" applyAlignment="1">
      <alignment vertical="center"/>
    </xf>
    <xf numFmtId="0" fontId="6" fillId="0" borderId="9" xfId="0" applyFont="1" applyFill="1" applyBorder="1"/>
    <xf numFmtId="164" fontId="6" fillId="0" borderId="9" xfId="0" applyNumberFormat="1" applyFont="1" applyFill="1" applyBorder="1"/>
    <xf numFmtId="164" fontId="6" fillId="0" borderId="41" xfId="0" applyNumberFormat="1" applyFont="1" applyFill="1" applyBorder="1" applyAlignment="1">
      <alignment horizontal="right" vertical="center"/>
    </xf>
    <xf numFmtId="164" fontId="6" fillId="0" borderId="46" xfId="0" applyNumberFormat="1" applyFont="1" applyFill="1" applyBorder="1" applyAlignment="1">
      <alignment horizontal="right" vertical="center"/>
    </xf>
    <xf numFmtId="164" fontId="6" fillId="0" borderId="11" xfId="0" applyNumberFormat="1" applyFont="1" applyFill="1" applyBorder="1" applyAlignment="1">
      <alignment horizontal="right" vertical="center"/>
    </xf>
    <xf numFmtId="164" fontId="6" fillId="0" borderId="5" xfId="0" applyNumberFormat="1" applyFont="1" applyFill="1" applyBorder="1" applyAlignment="1">
      <alignment horizontal="right" vertical="center"/>
    </xf>
    <xf numFmtId="164" fontId="6" fillId="0" borderId="57" xfId="0" applyNumberFormat="1"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5" fillId="7" borderId="1" xfId="0" applyFont="1" applyFill="1" applyBorder="1" applyAlignment="1">
      <alignment vertical="center"/>
    </xf>
    <xf numFmtId="0" fontId="5" fillId="7" borderId="5" xfId="0" applyFont="1" applyFill="1" applyBorder="1" applyAlignment="1">
      <alignment vertical="center"/>
    </xf>
    <xf numFmtId="0" fontId="6" fillId="0" borderId="9" xfId="0" applyFont="1" applyFill="1" applyBorder="1" applyAlignment="1">
      <alignment horizontal="right" vertical="center"/>
    </xf>
    <xf numFmtId="0" fontId="15" fillId="0" borderId="9" xfId="0" applyFont="1" applyFill="1" applyBorder="1" applyAlignment="1">
      <alignment vertical="center"/>
    </xf>
    <xf numFmtId="164" fontId="15" fillId="0" borderId="9" xfId="1" applyNumberFormat="1" applyFont="1" applyFill="1" applyBorder="1" applyAlignment="1">
      <alignment vertical="center"/>
    </xf>
    <xf numFmtId="164" fontId="15" fillId="0" borderId="1" xfId="1" applyNumberFormat="1" applyFont="1" applyFill="1" applyBorder="1" applyAlignment="1">
      <alignment vertical="center"/>
    </xf>
    <xf numFmtId="0" fontId="16" fillId="0" borderId="4" xfId="0" applyFont="1" applyFill="1" applyBorder="1" applyAlignment="1">
      <alignment horizontal="center" vertical="center" wrapText="1"/>
    </xf>
    <xf numFmtId="0" fontId="16" fillId="0" borderId="57" xfId="0" applyFont="1" applyBorder="1" applyAlignment="1">
      <alignment vertical="center" wrapText="1"/>
    </xf>
    <xf numFmtId="0" fontId="6" fillId="0" borderId="20"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11" xfId="0" applyFont="1" applyFill="1" applyBorder="1" applyAlignment="1">
      <alignment horizontal="left" vertical="center" wrapText="1"/>
    </xf>
    <xf numFmtId="164" fontId="6" fillId="12" borderId="26" xfId="0" applyNumberFormat="1" applyFont="1" applyFill="1" applyBorder="1" applyAlignment="1">
      <alignment horizontal="right" vertical="center"/>
    </xf>
    <xf numFmtId="164" fontId="6" fillId="12" borderId="44" xfId="0" applyNumberFormat="1" applyFont="1" applyFill="1" applyBorder="1" applyAlignment="1">
      <alignment horizontal="right" vertical="center"/>
    </xf>
    <xf numFmtId="164" fontId="6" fillId="0" borderId="26" xfId="0" applyNumberFormat="1" applyFont="1" applyFill="1" applyBorder="1" applyAlignment="1">
      <alignment horizontal="center" vertical="center" wrapText="1"/>
    </xf>
    <xf numFmtId="0" fontId="18" fillId="0" borderId="13" xfId="0" applyFont="1" applyFill="1" applyBorder="1" applyAlignment="1">
      <alignment horizontal="left" vertical="center" wrapText="1"/>
    </xf>
    <xf numFmtId="0" fontId="0" fillId="13" borderId="0" xfId="0" applyFill="1"/>
    <xf numFmtId="0" fontId="6" fillId="14" borderId="0" xfId="0" applyFont="1" applyFill="1" applyBorder="1" applyAlignment="1">
      <alignment horizontal="left" vertical="center"/>
    </xf>
    <xf numFmtId="0" fontId="0" fillId="14" borderId="0" xfId="0" applyFill="1" applyAlignment="1"/>
    <xf numFmtId="0" fontId="6" fillId="15" borderId="0" xfId="0" applyFont="1" applyFill="1" applyBorder="1" applyAlignment="1">
      <alignment horizontal="left" vertical="center"/>
    </xf>
    <xf numFmtId="0" fontId="0" fillId="15" borderId="0" xfId="0" applyFill="1" applyAlignment="1"/>
    <xf numFmtId="0" fontId="6" fillId="0" borderId="11" xfId="0" applyFont="1" applyFill="1" applyBorder="1" applyAlignment="1">
      <alignment horizontal="left" vertical="center" wrapText="1"/>
    </xf>
    <xf numFmtId="0" fontId="6" fillId="16" borderId="0" xfId="0" applyFont="1" applyFill="1" applyBorder="1" applyAlignment="1">
      <alignment horizontal="left" vertical="center"/>
    </xf>
    <xf numFmtId="0" fontId="0" fillId="16" borderId="0" xfId="0" applyFill="1" applyAlignment="1"/>
    <xf numFmtId="0" fontId="19" fillId="0" borderId="0" xfId="2"/>
    <xf numFmtId="0" fontId="6" fillId="0" borderId="11" xfId="0" applyFont="1" applyFill="1" applyBorder="1" applyAlignment="1">
      <alignment horizontal="left" vertical="center" wrapText="1"/>
    </xf>
    <xf numFmtId="164" fontId="7" fillId="0" borderId="0" xfId="0" applyNumberFormat="1" applyFont="1" applyFill="1" applyBorder="1" applyAlignment="1">
      <alignment horizontal="right" vertical="center" wrapText="1"/>
    </xf>
    <xf numFmtId="0" fontId="6" fillId="17" borderId="0" xfId="0" applyFont="1" applyFill="1" applyBorder="1" applyAlignment="1">
      <alignment horizontal="left" vertical="center"/>
    </xf>
    <xf numFmtId="10" fontId="6" fillId="3" borderId="27" xfId="0" applyNumberFormat="1" applyFont="1" applyFill="1" applyBorder="1" applyAlignment="1">
      <alignment horizontal="right" vertical="center"/>
    </xf>
    <xf numFmtId="10" fontId="6" fillId="3" borderId="3" xfId="0" applyNumberFormat="1" applyFont="1" applyFill="1" applyBorder="1" applyAlignment="1">
      <alignment horizontal="right" vertical="center"/>
    </xf>
    <xf numFmtId="164" fontId="6" fillId="3" borderId="31" xfId="0" applyNumberFormat="1" applyFont="1" applyFill="1" applyBorder="1" applyAlignment="1" applyProtection="1">
      <alignment horizontal="right" vertical="center"/>
      <protection locked="0"/>
    </xf>
    <xf numFmtId="0" fontId="6" fillId="3" borderId="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164" fontId="6" fillId="12" borderId="26" xfId="0" applyNumberFormat="1" applyFont="1" applyFill="1" applyBorder="1" applyAlignment="1" applyProtection="1">
      <alignment horizontal="right" vertical="center"/>
      <protection locked="0"/>
    </xf>
    <xf numFmtId="164" fontId="6" fillId="12" borderId="44" xfId="0" applyNumberFormat="1" applyFont="1" applyFill="1" applyBorder="1" applyAlignment="1" applyProtection="1">
      <alignment horizontal="right" vertical="center"/>
      <protection locked="0"/>
    </xf>
    <xf numFmtId="10" fontId="6" fillId="12" borderId="27" xfId="0" applyNumberFormat="1" applyFont="1" applyFill="1" applyBorder="1" applyAlignment="1" applyProtection="1">
      <alignment horizontal="right" vertical="center"/>
      <protection locked="0"/>
    </xf>
    <xf numFmtId="10" fontId="6" fillId="12" borderId="3" xfId="0" applyNumberFormat="1" applyFont="1" applyFill="1" applyBorder="1" applyAlignment="1" applyProtection="1">
      <alignment horizontal="right" vertical="center"/>
      <protection locked="0"/>
    </xf>
    <xf numFmtId="164" fontId="6" fillId="3" borderId="26" xfId="0" applyNumberFormat="1" applyFont="1" applyFill="1" applyBorder="1" applyAlignment="1" applyProtection="1">
      <alignment horizontal="right" vertical="center"/>
      <protection locked="0"/>
    </xf>
    <xf numFmtId="164" fontId="6" fillId="3" borderId="44" xfId="0" applyNumberFormat="1" applyFont="1" applyFill="1" applyBorder="1" applyAlignment="1" applyProtection="1">
      <alignment horizontal="right" vertical="center"/>
      <protection locked="0"/>
    </xf>
    <xf numFmtId="2" fontId="6" fillId="3" borderId="26" xfId="1" applyNumberFormat="1" applyFont="1" applyFill="1" applyBorder="1" applyAlignment="1" applyProtection="1">
      <alignment horizontal="right" vertical="center"/>
      <protection locked="0"/>
    </xf>
    <xf numFmtId="2" fontId="6" fillId="3" borderId="44" xfId="1" applyNumberFormat="1" applyFont="1" applyFill="1" applyBorder="1" applyAlignment="1" applyProtection="1">
      <alignment horizontal="right" vertical="center"/>
      <protection locked="0"/>
    </xf>
    <xf numFmtId="0" fontId="6" fillId="3" borderId="26" xfId="0" applyFont="1" applyFill="1" applyBorder="1" applyAlignment="1" applyProtection="1">
      <alignment horizontal="right" vertical="center"/>
      <protection locked="0"/>
    </xf>
    <xf numFmtId="0" fontId="6" fillId="3" borderId="44" xfId="0" applyFont="1" applyFill="1" applyBorder="1" applyAlignment="1" applyProtection="1">
      <alignment horizontal="right" vertical="center"/>
      <protection locked="0"/>
    </xf>
    <xf numFmtId="0" fontId="6" fillId="3" borderId="41" xfId="0" applyFont="1" applyFill="1" applyBorder="1" applyAlignment="1" applyProtection="1">
      <alignment horizontal="right" vertical="center"/>
      <protection locked="0"/>
    </xf>
    <xf numFmtId="0" fontId="6" fillId="3" borderId="6" xfId="0" applyFont="1" applyFill="1" applyBorder="1" applyAlignment="1" applyProtection="1">
      <alignment horizontal="right" vertical="center"/>
      <protection locked="0"/>
    </xf>
    <xf numFmtId="164" fontId="6" fillId="3" borderId="28" xfId="0" applyNumberFormat="1" applyFont="1" applyFill="1" applyBorder="1" applyAlignment="1" applyProtection="1">
      <alignment horizontal="right" vertical="center"/>
      <protection locked="0"/>
    </xf>
    <xf numFmtId="164" fontId="6" fillId="3" borderId="43" xfId="0" applyNumberFormat="1" applyFont="1" applyFill="1" applyBorder="1" applyAlignment="1" applyProtection="1">
      <alignment horizontal="right" vertical="center"/>
      <protection locked="0"/>
    </xf>
    <xf numFmtId="164" fontId="6" fillId="3" borderId="27" xfId="0" applyNumberFormat="1" applyFont="1" applyFill="1" applyBorder="1" applyAlignment="1" applyProtection="1">
      <alignment horizontal="right" vertical="center"/>
      <protection locked="0"/>
    </xf>
    <xf numFmtId="164" fontId="6" fillId="3" borderId="3" xfId="0" applyNumberFormat="1" applyFont="1" applyFill="1" applyBorder="1" applyAlignment="1" applyProtection="1">
      <alignment horizontal="right" vertical="center"/>
      <protection locked="0"/>
    </xf>
    <xf numFmtId="0" fontId="6" fillId="0" borderId="63" xfId="0" applyFont="1" applyBorder="1" applyAlignment="1">
      <alignment horizontal="center" vertical="center"/>
    </xf>
    <xf numFmtId="0" fontId="6" fillId="0" borderId="14" xfId="0" applyFont="1" applyBorder="1" applyAlignment="1">
      <alignment horizontal="center" vertical="center"/>
    </xf>
    <xf numFmtId="0" fontId="6" fillId="0" borderId="38" xfId="0" applyFont="1" applyBorder="1" applyAlignment="1">
      <alignment horizontal="center" vertical="center"/>
    </xf>
    <xf numFmtId="0" fontId="6" fillId="0" borderId="11" xfId="0" applyFont="1" applyBorder="1" applyAlignment="1">
      <alignment horizontal="center" vertical="center"/>
    </xf>
    <xf numFmtId="0" fontId="6" fillId="3" borderId="17" xfId="0" applyFont="1" applyFill="1" applyBorder="1" applyAlignment="1" applyProtection="1">
      <alignment horizontal="left" vertical="center" wrapText="1"/>
      <protection locked="0"/>
    </xf>
    <xf numFmtId="0" fontId="6" fillId="3" borderId="14" xfId="0" applyFont="1" applyFill="1" applyBorder="1" applyAlignment="1" applyProtection="1">
      <alignment horizontal="left" vertical="center" wrapText="1"/>
      <protection locked="0"/>
    </xf>
    <xf numFmtId="0" fontId="6" fillId="3" borderId="35"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64" fontId="6" fillId="0" borderId="57" xfId="0" applyNumberFormat="1" applyFont="1" applyFill="1" applyBorder="1" applyAlignment="1">
      <alignment horizontal="center" vertical="center"/>
    </xf>
    <xf numFmtId="164" fontId="6" fillId="0" borderId="12" xfId="0" applyNumberFormat="1"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15" xfId="0" applyFont="1" applyFill="1" applyBorder="1" applyAlignment="1">
      <alignment horizontal="center" vertical="center" wrapText="1"/>
    </xf>
    <xf numFmtId="164" fontId="6" fillId="0" borderId="57" xfId="0" applyNumberFormat="1"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164" fontId="5" fillId="0" borderId="17"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164" fontId="5" fillId="0" borderId="35" xfId="0" applyNumberFormat="1" applyFont="1" applyFill="1" applyBorder="1" applyAlignment="1">
      <alignment horizontal="center" vertical="center" wrapText="1"/>
    </xf>
    <xf numFmtId="164" fontId="5" fillId="0" borderId="36" xfId="0" applyNumberFormat="1" applyFont="1" applyFill="1" applyBorder="1" applyAlignment="1">
      <alignment horizontal="center" vertical="center" wrapText="1"/>
    </xf>
    <xf numFmtId="164" fontId="5" fillId="0" borderId="10" xfId="0" applyNumberFormat="1" applyFont="1" applyFill="1" applyBorder="1" applyAlignment="1">
      <alignment horizontal="center" vertical="center" wrapText="1"/>
    </xf>
    <xf numFmtId="164" fontId="5" fillId="0" borderId="11" xfId="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3" xfId="0" applyFont="1" applyFill="1" applyBorder="1" applyAlignment="1">
      <alignment horizontal="center"/>
    </xf>
    <xf numFmtId="0" fontId="6" fillId="0" borderId="33" xfId="0" applyFont="1" applyFill="1" applyBorder="1" applyAlignment="1">
      <alignment horizontal="center"/>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164" fontId="6" fillId="0" borderId="13" xfId="0" applyNumberFormat="1" applyFont="1" applyFill="1" applyBorder="1" applyAlignment="1">
      <alignment horizontal="center" vertical="center"/>
    </xf>
    <xf numFmtId="164" fontId="6" fillId="0" borderId="57"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2" xfId="0" applyNumberFormat="1" applyFont="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49" fontId="6" fillId="0"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xf>
    <xf numFmtId="164" fontId="5" fillId="0" borderId="17" xfId="0" applyNumberFormat="1" applyFont="1" applyFill="1" applyBorder="1" applyAlignment="1">
      <alignment horizontal="center" vertical="center"/>
    </xf>
    <xf numFmtId="164" fontId="5" fillId="0" borderId="1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10"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164" fontId="6" fillId="0" borderId="35" xfId="0" applyNumberFormat="1" applyFont="1" applyFill="1" applyBorder="1" applyAlignment="1">
      <alignment horizontal="right" vertical="center"/>
    </xf>
    <xf numFmtId="164" fontId="6" fillId="0" borderId="10" xfId="0" applyNumberFormat="1" applyFont="1" applyFill="1" applyBorder="1" applyAlignment="1">
      <alignment horizontal="right" vertical="center"/>
    </xf>
    <xf numFmtId="0" fontId="6" fillId="0" borderId="3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xf>
    <xf numFmtId="9" fontId="5" fillId="6" borderId="4" xfId="0" applyNumberFormat="1" applyFont="1" applyFill="1" applyBorder="1" applyAlignment="1">
      <alignment horizontal="center" vertical="center"/>
    </xf>
    <xf numFmtId="0" fontId="5" fillId="6"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57" xfId="0" applyFont="1" applyFill="1" applyBorder="1" applyAlignment="1">
      <alignment horizontal="center"/>
    </xf>
    <xf numFmtId="0" fontId="6" fillId="0" borderId="12" xfId="0" applyFont="1" applyFill="1" applyBorder="1" applyAlignment="1">
      <alignment horizontal="center"/>
    </xf>
    <xf numFmtId="10" fontId="6" fillId="0" borderId="17" xfId="0" applyNumberFormat="1" applyFont="1" applyBorder="1" applyAlignment="1">
      <alignment horizontal="center" vertical="center" wrapText="1"/>
    </xf>
    <xf numFmtId="10" fontId="6" fillId="0" borderId="14" xfId="0" applyNumberFormat="1" applyFont="1" applyBorder="1" applyAlignment="1">
      <alignment horizontal="center" vertical="center" wrapText="1"/>
    </xf>
    <xf numFmtId="10" fontId="6" fillId="0" borderId="35" xfId="0" applyNumberFormat="1" applyFont="1" applyBorder="1" applyAlignment="1">
      <alignment horizontal="center" vertical="center" wrapText="1"/>
    </xf>
    <xf numFmtId="10" fontId="6" fillId="0" borderId="36" xfId="0" applyNumberFormat="1" applyFont="1" applyBorder="1" applyAlignment="1">
      <alignment horizontal="center" vertical="center" wrapText="1"/>
    </xf>
    <xf numFmtId="10" fontId="6" fillId="0" borderId="10" xfId="0" applyNumberFormat="1" applyFont="1" applyBorder="1" applyAlignment="1">
      <alignment horizontal="center" vertical="center" wrapText="1"/>
    </xf>
    <xf numFmtId="10" fontId="6" fillId="0" borderId="11" xfId="0" applyNumberFormat="1" applyFont="1" applyBorder="1" applyAlignment="1">
      <alignment horizontal="center" vertical="center" wrapText="1"/>
    </xf>
    <xf numFmtId="10" fontId="6" fillId="0" borderId="47" xfId="1" applyNumberFormat="1" applyFont="1" applyFill="1" applyBorder="1" applyAlignment="1">
      <alignment horizontal="center" vertical="center"/>
    </xf>
    <xf numFmtId="10" fontId="6" fillId="0" borderId="31" xfId="1" applyNumberFormat="1" applyFont="1" applyFill="1" applyBorder="1" applyAlignment="1">
      <alignment horizontal="center" vertical="center"/>
    </xf>
    <xf numFmtId="10" fontId="6" fillId="0" borderId="47" xfId="0" applyNumberFormat="1" applyFont="1" applyFill="1" applyBorder="1" applyAlignment="1">
      <alignment horizontal="center" vertical="center"/>
    </xf>
    <xf numFmtId="10" fontId="6" fillId="0" borderId="31" xfId="0" applyNumberFormat="1" applyFont="1" applyFill="1" applyBorder="1" applyAlignment="1">
      <alignment horizontal="center" vertical="center"/>
    </xf>
    <xf numFmtId="164" fontId="6" fillId="0" borderId="49" xfId="0" applyNumberFormat="1" applyFont="1" applyFill="1" applyBorder="1" applyAlignment="1">
      <alignment horizontal="center" vertical="center"/>
    </xf>
    <xf numFmtId="10" fontId="6" fillId="0" borderId="33" xfId="0" applyNumberFormat="1" applyFont="1" applyFill="1" applyBorder="1" applyAlignment="1">
      <alignment horizontal="center" vertical="center"/>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17" xfId="0" applyFont="1" applyBorder="1" applyAlignment="1">
      <alignment horizontal="center"/>
    </xf>
    <xf numFmtId="0" fontId="6" fillId="0" borderId="1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16" fillId="0" borderId="1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xf>
    <xf numFmtId="0" fontId="6" fillId="0" borderId="57" xfId="0" applyFont="1" applyFill="1" applyBorder="1" applyAlignment="1">
      <alignment horizontal="left" vertical="center"/>
    </xf>
    <xf numFmtId="0" fontId="6" fillId="0" borderId="12" xfId="0" applyFont="1" applyFill="1" applyBorder="1" applyAlignment="1">
      <alignment horizontal="left" vertical="center"/>
    </xf>
    <xf numFmtId="0" fontId="6" fillId="3" borderId="17"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0" fontId="6" fillId="0" borderId="48" xfId="0" applyNumberFormat="1" applyFont="1" applyFill="1" applyBorder="1" applyAlignment="1">
      <alignment horizontal="center" vertical="center"/>
    </xf>
    <xf numFmtId="10" fontId="6" fillId="0" borderId="24" xfId="0" applyNumberFormat="1" applyFont="1" applyFill="1" applyBorder="1" applyAlignment="1">
      <alignment horizontal="center" vertical="center"/>
    </xf>
    <xf numFmtId="0" fontId="6" fillId="3" borderId="62"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164" fontId="6" fillId="3" borderId="18" xfId="0" applyNumberFormat="1" applyFont="1" applyFill="1" applyBorder="1" applyAlignment="1" applyProtection="1">
      <alignment horizontal="center" vertical="center"/>
      <protection locked="0"/>
    </xf>
    <xf numFmtId="164" fontId="6" fillId="3" borderId="19" xfId="0" applyNumberFormat="1" applyFont="1" applyFill="1" applyBorder="1" applyAlignment="1" applyProtection="1">
      <alignment horizontal="center" vertical="center"/>
      <protection locked="0"/>
    </xf>
    <xf numFmtId="164" fontId="6" fillId="3" borderId="20" xfId="0" applyNumberFormat="1" applyFont="1" applyFill="1" applyBorder="1" applyAlignment="1" applyProtection="1">
      <alignment horizontal="center" vertical="center"/>
      <protection locked="0"/>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6" fillId="3" borderId="5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164" fontId="6" fillId="0" borderId="34"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0" fontId="6" fillId="3" borderId="51"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164" fontId="6" fillId="0" borderId="21"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48" xfId="0" applyFont="1" applyBorder="1" applyAlignment="1">
      <alignment horizontal="center" vertical="center"/>
    </xf>
    <xf numFmtId="0" fontId="6" fillId="0" borderId="18" xfId="0" applyFont="1" applyBorder="1" applyAlignment="1">
      <alignment horizontal="left" wrapText="1"/>
    </xf>
    <xf numFmtId="0" fontId="6" fillId="0" borderId="23" xfId="0" applyFont="1" applyBorder="1" applyAlignment="1">
      <alignment horizontal="left" wrapText="1"/>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7" fillId="11" borderId="4" xfId="0" applyFont="1" applyFill="1" applyBorder="1" applyAlignment="1" applyProtection="1">
      <alignment horizontal="center" vertical="center"/>
      <protection locked="0"/>
    </xf>
    <xf numFmtId="0" fontId="17" fillId="11" borderId="1" xfId="0" applyFont="1" applyFill="1" applyBorder="1" applyAlignment="1" applyProtection="1">
      <alignment horizontal="center" vertical="center"/>
      <protection locked="0"/>
    </xf>
    <xf numFmtId="0" fontId="4" fillId="6" borderId="10" xfId="0" applyFont="1" applyFill="1" applyBorder="1" applyAlignment="1">
      <alignment horizontal="center" vertical="center"/>
    </xf>
    <xf numFmtId="0" fontId="4" fillId="6" borderId="8" xfId="0" applyFont="1" applyFill="1" applyBorder="1" applyAlignment="1">
      <alignment horizontal="center" vertic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18" xfId="0" applyFont="1" applyFill="1" applyBorder="1" applyAlignment="1">
      <alignment horizontal="left" vertical="center"/>
    </xf>
    <xf numFmtId="0" fontId="6" fillId="0" borderId="20" xfId="0" applyFont="1" applyFill="1" applyBorder="1" applyAlignment="1">
      <alignment horizontal="left" vertical="center"/>
    </xf>
    <xf numFmtId="0" fontId="6" fillId="0" borderId="4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0" fontId="6" fillId="0" borderId="63" xfId="0" applyFont="1" applyBorder="1" applyAlignment="1">
      <alignment horizontal="center" vertical="center" wrapText="1"/>
    </xf>
    <xf numFmtId="0" fontId="6" fillId="0" borderId="38" xfId="0" applyFont="1" applyBorder="1" applyAlignment="1">
      <alignment horizontal="center" vertical="center" wrapText="1"/>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164" fontId="0" fillId="0" borderId="57" xfId="0" applyNumberFormat="1" applyFill="1" applyBorder="1" applyAlignment="1">
      <alignment horizontal="center" vertical="center"/>
    </xf>
    <xf numFmtId="164" fontId="0" fillId="0" borderId="13" xfId="0" applyNumberFormat="1" applyFill="1" applyBorder="1" applyAlignment="1">
      <alignment horizontal="center" vertical="center"/>
    </xf>
    <xf numFmtId="164" fontId="0" fillId="0" borderId="12" xfId="0" applyNumberFormat="1" applyFill="1" applyBorder="1" applyAlignment="1">
      <alignment horizontal="center" vertical="center"/>
    </xf>
    <xf numFmtId="164" fontId="6" fillId="0" borderId="17" xfId="0" applyNumberFormat="1" applyFont="1" applyFill="1" applyBorder="1" applyAlignment="1">
      <alignment horizontal="center" vertical="center"/>
    </xf>
    <xf numFmtId="164" fontId="6" fillId="0" borderId="1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10" xfId="0" applyNumberFormat="1" applyFont="1" applyFill="1" applyBorder="1" applyAlignment="1">
      <alignment horizontal="center" vertical="center"/>
    </xf>
    <xf numFmtId="164" fontId="6" fillId="0" borderId="11"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9" fontId="3" fillId="6" borderId="4" xfId="0" applyNumberFormat="1" applyFont="1" applyFill="1" applyBorder="1" applyAlignment="1">
      <alignment horizontal="center" vertical="center"/>
    </xf>
    <xf numFmtId="0" fontId="3" fillId="6" borderId="5" xfId="0" applyFont="1" applyFill="1" applyBorder="1" applyAlignment="1">
      <alignment horizontal="center" vertical="center"/>
    </xf>
    <xf numFmtId="10" fontId="0" fillId="0" borderId="17" xfId="0" applyNumberFormat="1" applyBorder="1" applyAlignment="1">
      <alignment horizontal="left" vertical="center" wrapText="1"/>
    </xf>
    <xf numFmtId="10" fontId="0" fillId="0" borderId="14" xfId="0" applyNumberFormat="1" applyBorder="1" applyAlignment="1">
      <alignment horizontal="left" vertical="center" wrapText="1"/>
    </xf>
    <xf numFmtId="10" fontId="0" fillId="0" borderId="35" xfId="0" applyNumberFormat="1" applyBorder="1" applyAlignment="1">
      <alignment horizontal="left" vertical="center" wrapText="1"/>
    </xf>
    <xf numFmtId="10" fontId="0" fillId="0" borderId="36" xfId="0" applyNumberFormat="1" applyBorder="1" applyAlignment="1">
      <alignment horizontal="left" vertical="center" wrapText="1"/>
    </xf>
    <xf numFmtId="10" fontId="0" fillId="0" borderId="10" xfId="0" applyNumberFormat="1" applyBorder="1" applyAlignment="1">
      <alignment horizontal="left" vertical="center" wrapText="1"/>
    </xf>
    <xf numFmtId="10" fontId="0" fillId="0" borderId="11" xfId="0" applyNumberFormat="1" applyBorder="1" applyAlignment="1">
      <alignment horizontal="left" vertical="center" wrapText="1"/>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10" fontId="0" fillId="0" borderId="47" xfId="1" applyNumberFormat="1" applyFont="1" applyFill="1" applyBorder="1" applyAlignment="1">
      <alignment horizontal="center" vertical="center"/>
    </xf>
    <xf numFmtId="10" fontId="0" fillId="0" borderId="31" xfId="1"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0" fillId="0" borderId="57" xfId="0" applyFill="1" applyBorder="1" applyAlignment="1">
      <alignment horizontal="center"/>
    </xf>
    <xf numFmtId="0" fontId="0" fillId="0" borderId="12" xfId="0" applyFill="1" applyBorder="1" applyAlignment="1">
      <alignment horizontal="center"/>
    </xf>
    <xf numFmtId="164" fontId="0" fillId="0" borderId="57" xfId="0" applyNumberFormat="1" applyFill="1" applyBorder="1" applyAlignment="1">
      <alignment horizontal="center" vertical="center" wrapText="1"/>
    </xf>
    <xf numFmtId="164" fontId="0" fillId="0" borderId="13" xfId="0" applyNumberFormat="1" applyFill="1" applyBorder="1" applyAlignment="1">
      <alignment horizontal="center" vertical="center" wrapText="1"/>
    </xf>
    <xf numFmtId="164" fontId="0" fillId="0" borderId="12" xfId="0" applyNumberForma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0" fillId="0" borderId="43" xfId="0" applyFill="1" applyBorder="1" applyAlignment="1">
      <alignment horizontal="center"/>
    </xf>
    <xf numFmtId="0" fontId="0" fillId="0" borderId="33" xfId="0" applyFill="1" applyBorder="1" applyAlignment="1">
      <alignment horizontal="center"/>
    </xf>
    <xf numFmtId="164" fontId="0" fillId="0" borderId="35" xfId="0" applyNumberFormat="1" applyFill="1" applyBorder="1" applyAlignment="1">
      <alignment horizontal="right" vertical="center"/>
    </xf>
    <xf numFmtId="164" fontId="0" fillId="0" borderId="10" xfId="0" applyNumberFormat="1" applyFill="1" applyBorder="1" applyAlignment="1">
      <alignment horizontal="right" vertical="center"/>
    </xf>
    <xf numFmtId="0" fontId="3" fillId="7" borderId="4"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5" xfId="0" applyFont="1" applyFill="1" applyBorder="1" applyAlignment="1">
      <alignment horizontal="center" vertical="center"/>
    </xf>
    <xf numFmtId="0" fontId="0" fillId="0" borderId="17" xfId="0" applyBorder="1" applyAlignment="1">
      <alignment horizontal="center"/>
    </xf>
    <xf numFmtId="0" fontId="0" fillId="0" borderId="1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164" fontId="6" fillId="10" borderId="18" xfId="0" applyNumberFormat="1" applyFont="1" applyFill="1" applyBorder="1" applyAlignment="1">
      <alignment horizontal="center" vertical="center"/>
    </xf>
    <xf numFmtId="164" fontId="6" fillId="10" borderId="19" xfId="0" applyNumberFormat="1" applyFont="1" applyFill="1" applyBorder="1" applyAlignment="1">
      <alignment horizontal="center" vertical="center"/>
    </xf>
    <xf numFmtId="164" fontId="6" fillId="10" borderId="20"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14"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6" fillId="10" borderId="52" xfId="0" applyFont="1" applyFill="1" applyBorder="1" applyAlignment="1">
      <alignment horizontal="center" vertical="center"/>
    </xf>
    <xf numFmtId="0" fontId="6" fillId="10" borderId="22" xfId="0" applyFont="1" applyFill="1" applyBorder="1" applyAlignment="1">
      <alignment horizontal="center" vertical="center"/>
    </xf>
    <xf numFmtId="0" fontId="4" fillId="0" borderId="14" xfId="0" applyFont="1" applyFill="1" applyBorder="1" applyAlignment="1">
      <alignment horizontal="center" vertical="center"/>
    </xf>
    <xf numFmtId="0" fontId="6" fillId="10" borderId="62" xfId="0" applyFont="1" applyFill="1" applyBorder="1" applyAlignment="1">
      <alignment horizontal="center" vertical="center"/>
    </xf>
    <xf numFmtId="0" fontId="6" fillId="10" borderId="40" xfId="0" applyFont="1" applyFill="1" applyBorder="1" applyAlignment="1">
      <alignment horizontal="center" vertical="center"/>
    </xf>
    <xf numFmtId="0" fontId="0" fillId="0" borderId="37" xfId="0" applyFill="1" applyBorder="1" applyAlignment="1">
      <alignment horizontal="center" vertical="center"/>
    </xf>
    <xf numFmtId="0" fontId="0" fillId="0" borderId="31" xfId="0" applyFill="1" applyBorder="1" applyAlignment="1">
      <alignment horizontal="center" vertical="center"/>
    </xf>
    <xf numFmtId="0" fontId="0" fillId="0" borderId="53" xfId="0" applyFill="1" applyBorder="1" applyAlignment="1">
      <alignment horizontal="center" vertical="center"/>
    </xf>
    <xf numFmtId="0" fontId="0" fillId="0" borderId="45" xfId="0" applyFill="1" applyBorder="1" applyAlignment="1">
      <alignment horizontal="center" vertical="center"/>
    </xf>
    <xf numFmtId="0" fontId="3" fillId="6" borderId="10" xfId="0" applyFont="1" applyFill="1" applyBorder="1" applyAlignment="1">
      <alignment horizontal="center" vertical="center"/>
    </xf>
    <xf numFmtId="0" fontId="3" fillId="6" borderId="8" xfId="0" applyFont="1" applyFill="1" applyBorder="1" applyAlignment="1">
      <alignment horizontal="center" vertical="center"/>
    </xf>
    <xf numFmtId="0" fontId="11" fillId="10" borderId="51" xfId="0" applyFont="1" applyFill="1" applyBorder="1" applyAlignment="1">
      <alignment horizontal="center" vertical="center"/>
    </xf>
    <xf numFmtId="0" fontId="11" fillId="10" borderId="61" xfId="0" applyFont="1" applyFill="1" applyBorder="1" applyAlignment="1">
      <alignment horizontal="center" vertical="center"/>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3" borderId="37"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cellXfs>
  <cellStyles count="3">
    <cellStyle name="Hyperlink" xfId="2" builtinId="8"/>
    <cellStyle name="Normal" xfId="0" builtinId="0"/>
    <cellStyle name="Percent" xfId="1" builtinId="5"/>
  </cellStyles>
  <dxfs count="41">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theme="9"/>
      </font>
    </dxf>
    <dxf>
      <font>
        <color theme="9"/>
      </font>
    </dxf>
    <dxf>
      <font>
        <color theme="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83466</xdr:colOff>
      <xdr:row>0</xdr:row>
      <xdr:rowOff>115282</xdr:rowOff>
    </xdr:from>
    <xdr:to>
      <xdr:col>8</xdr:col>
      <xdr:colOff>2746204</xdr:colOff>
      <xdr:row>3</xdr:row>
      <xdr:rowOff>360867</xdr:rowOff>
    </xdr:to>
    <xdr:pic>
      <xdr:nvPicPr>
        <xdr:cNvPr id="2" name="Picture 1">
          <a:extLst>
            <a:ext uri="{FF2B5EF4-FFF2-40B4-BE49-F238E27FC236}">
              <a16:creationId xmlns:a16="http://schemas.microsoft.com/office/drawing/2014/main" id="{51D55816-294D-4699-87F5-C3DA97113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6386" y="115282"/>
          <a:ext cx="4247698" cy="1312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2708104</xdr:colOff>
      <xdr:row>4</xdr:row>
      <xdr:rowOff>35112</xdr:rowOff>
    </xdr:to>
    <xdr:pic>
      <xdr:nvPicPr>
        <xdr:cNvPr id="3" name="Picture 2">
          <a:extLst>
            <a:ext uri="{FF2B5EF4-FFF2-40B4-BE49-F238E27FC236}">
              <a16:creationId xmlns:a16="http://schemas.microsoft.com/office/drawing/2014/main" id="{9B0D5D58-B47E-503C-5B59-BDF25C866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4513" y="155287"/>
          <a:ext cx="4219310" cy="1335096"/>
        </a:xfrm>
        <a:prstGeom prst="rect">
          <a:avLst/>
        </a:prstGeom>
      </xdr:spPr>
    </xdr:pic>
    <xdr:clientData/>
  </xdr:twoCellAnchor>
  <xdr:twoCellAnchor>
    <xdr:from>
      <xdr:col>7</xdr:col>
      <xdr:colOff>19048</xdr:colOff>
      <xdr:row>6</xdr:row>
      <xdr:rowOff>22411</xdr:rowOff>
    </xdr:from>
    <xdr:to>
      <xdr:col>8</xdr:col>
      <xdr:colOff>2790265</xdr:colOff>
      <xdr:row>14</xdr:row>
      <xdr:rowOff>302559</xdr:rowOff>
    </xdr:to>
    <xdr:sp macro="" textlink="">
      <xdr:nvSpPr>
        <xdr:cNvPr id="5" name="TextBox 4">
          <a:extLst>
            <a:ext uri="{FF2B5EF4-FFF2-40B4-BE49-F238E27FC236}">
              <a16:creationId xmlns:a16="http://schemas.microsoft.com/office/drawing/2014/main" id="{1C480B37-9D22-F66F-D030-2E24270D0180}"/>
            </a:ext>
          </a:extLst>
        </xdr:cNvPr>
        <xdr:cNvSpPr txBox="1"/>
      </xdr:nvSpPr>
      <xdr:spPr>
        <a:xfrm>
          <a:off x="11348195" y="2330823"/>
          <a:ext cx="4317629" cy="3473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2708104</xdr:colOff>
      <xdr:row>4</xdr:row>
      <xdr:rowOff>35112</xdr:rowOff>
    </xdr:to>
    <xdr:pic>
      <xdr:nvPicPr>
        <xdr:cNvPr id="2" name="Picture 1">
          <a:extLst>
            <a:ext uri="{FF2B5EF4-FFF2-40B4-BE49-F238E27FC236}">
              <a16:creationId xmlns:a16="http://schemas.microsoft.com/office/drawing/2014/main" id="{0D115463-C0BF-4355-BE71-BB907122F5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89641" y="155287"/>
          <a:ext cx="4215948" cy="1333975"/>
        </a:xfrm>
        <a:prstGeom prst="rect">
          <a:avLst/>
        </a:prstGeom>
      </xdr:spPr>
    </xdr:pic>
    <xdr:clientData/>
  </xdr:twoCellAnchor>
  <xdr:twoCellAnchor>
    <xdr:from>
      <xdr:col>7</xdr:col>
      <xdr:colOff>19048</xdr:colOff>
      <xdr:row>6</xdr:row>
      <xdr:rowOff>22411</xdr:rowOff>
    </xdr:from>
    <xdr:to>
      <xdr:col>8</xdr:col>
      <xdr:colOff>2943225</xdr:colOff>
      <xdr:row>14</xdr:row>
      <xdr:rowOff>302559</xdr:rowOff>
    </xdr:to>
    <xdr:sp macro="" textlink="">
      <xdr:nvSpPr>
        <xdr:cNvPr id="3" name="TextBox 2">
          <a:extLst>
            <a:ext uri="{FF2B5EF4-FFF2-40B4-BE49-F238E27FC236}">
              <a16:creationId xmlns:a16="http://schemas.microsoft.com/office/drawing/2014/main" id="{92B528BB-2589-4624-AA49-7CB3460C3091}"/>
            </a:ext>
          </a:extLst>
        </xdr:cNvPr>
        <xdr:cNvSpPr txBox="1"/>
      </xdr:nvSpPr>
      <xdr:spPr>
        <a:xfrm>
          <a:off x="11363323" y="2327461"/>
          <a:ext cx="4467227" cy="3471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OCS_forfaits_pr&#233;p&#224;_cl&#244;ture/AAP%203" TargetMode="External"/><Relationship Id="rId1" Type="http://schemas.openxmlformats.org/officeDocument/2006/relationships/hyperlink" Target="../../OCS_forfaits_pr&#233;p&#224;_cl&#244;ture/AAP%204/Vorbereitungskosten%20_(4.%20Projektaufruf)_01_09_25.xls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E1AD-5648-4342-A9AE-BCD696E4EB8C}">
  <sheetPr>
    <tabColor theme="5" tint="0.79998168889431442"/>
    <pageSetUpPr fitToPage="1"/>
  </sheetPr>
  <dimension ref="A1:M93"/>
  <sheetViews>
    <sheetView tabSelected="1" zoomScaleNormal="100" zoomScaleSheetLayoutView="85" workbookViewId="0">
      <selection activeCell="F4" sqref="F4:G4"/>
    </sheetView>
  </sheetViews>
  <sheetFormatPr defaultColWidth="8.77734375" defaultRowHeight="14.4" x14ac:dyDescent="0.3"/>
  <cols>
    <col min="1" max="1" width="24" customWidth="1"/>
    <col min="2" max="2" width="24" style="2" customWidth="1"/>
    <col min="3" max="4" width="25.109375" customWidth="1"/>
    <col min="5" max="5" width="25.5546875" customWidth="1"/>
    <col min="6" max="7" width="25.109375" customWidth="1"/>
    <col min="8" max="8" width="23.109375" customWidth="1"/>
    <col min="9" max="9" width="42.44140625" customWidth="1"/>
    <col min="10" max="10" width="11.88671875" bestFit="1" customWidth="1"/>
  </cols>
  <sheetData>
    <row r="1" spans="1:13" ht="37.5" customHeight="1" thickBot="1" x14ac:dyDescent="0.35">
      <c r="A1" s="437" t="str">
        <f>IF($D$1="FR",V_FR!A1,V_DE!A1)</f>
        <v>4. Appel à projets (projets classiques)</v>
      </c>
      <c r="B1" s="438"/>
      <c r="C1" s="439"/>
      <c r="D1" s="440" t="s">
        <v>1</v>
      </c>
      <c r="E1" s="441"/>
      <c r="F1" s="441"/>
      <c r="G1" s="441"/>
      <c r="H1" s="394"/>
      <c r="I1" s="395"/>
    </row>
    <row r="2" spans="1:13" ht="27.75" customHeight="1" thickBot="1" x14ac:dyDescent="0.35">
      <c r="A2" s="363" t="str">
        <f>IF($D$1="FR",V_FR!A2,V_DE!A2)</f>
        <v>Aperçu général du projet</v>
      </c>
      <c r="B2" s="364"/>
      <c r="C2" s="364"/>
      <c r="D2" s="364"/>
      <c r="E2" s="364"/>
      <c r="F2" s="364"/>
      <c r="G2" s="364"/>
      <c r="H2" s="396"/>
      <c r="I2" s="397"/>
    </row>
    <row r="3" spans="1:13" ht="19.5" customHeight="1" thickBot="1" x14ac:dyDescent="0.35">
      <c r="A3" s="401" t="str">
        <f>IF($D$1="FR",V_FR!A3,V_DE!A3)</f>
        <v>Informations générales</v>
      </c>
      <c r="B3" s="402">
        <f>IF($D$1="FR",V_FR!B3,V_DE!B3)</f>
        <v>0</v>
      </c>
      <c r="C3" s="403">
        <f>IF($D$1="FR",V_FR!C3,V_DE!C3)</f>
        <v>0</v>
      </c>
      <c r="D3" s="401" t="str">
        <f>IF($D$1="FR",V_FR!D3,V_DE!D3)</f>
        <v>Informations financières</v>
      </c>
      <c r="E3" s="402">
        <f>IF($D$1="FR",V_FR!E3,V_DE!E3)</f>
        <v>0</v>
      </c>
      <c r="F3" s="402">
        <f>IF($D$1="FR",V_FR!F3,V_DE!F3)</f>
        <v>0</v>
      </c>
      <c r="G3" s="402">
        <f>IF($D$1="FR",V_FR!G3,V_DE!G3)</f>
        <v>0</v>
      </c>
      <c r="H3" s="396"/>
      <c r="I3" s="397"/>
    </row>
    <row r="4" spans="1:13" ht="30.75" customHeight="1" x14ac:dyDescent="0.3">
      <c r="A4" s="404" t="str">
        <f>IF($D$1="FR",V_FR!A4,V_DE!A4)</f>
        <v>Projet</v>
      </c>
      <c r="B4" s="406"/>
      <c r="C4" s="407"/>
      <c r="D4" s="175" t="str">
        <f>IF($D$1="FR",V_FR!D4,V_DE!D4)</f>
        <v>Objectif spécifique choisi</v>
      </c>
      <c r="E4" s="213" t="str">
        <f>IF(OR($F$4="OSP8/SZ8",$F$4="OSP9/SZ9",$F$4="OSP11/SZ11"),"","Pas d'OSP renseigné / Kein SZ ausgewählt")</f>
        <v/>
      </c>
      <c r="F4" s="557" t="s">
        <v>44</v>
      </c>
      <c r="G4" s="558"/>
      <c r="H4" s="398"/>
      <c r="I4" s="397"/>
    </row>
    <row r="5" spans="1:13" ht="30.75" customHeight="1" thickBot="1" x14ac:dyDescent="0.35">
      <c r="A5" s="405">
        <f>IF($D$1="FR",V_FR!A5,V_DE!A5)</f>
        <v>0</v>
      </c>
      <c r="B5" s="408"/>
      <c r="C5" s="409"/>
      <c r="D5" s="59" t="str">
        <f>IF($D$1="FR",V_FR!D5,V_DE!D5)</f>
        <v xml:space="preserve">Zone Fonctionnelle (uniquement pour OSP8) </v>
      </c>
      <c r="E5" s="185" t="str">
        <f>IF(AND(F4="OSP8/SZ8",F5=""),"Indiquez la ZF / Geben Sie den fR an",IF(AND(F4&lt;&gt;"OSP8/SZ8",F5&lt;&gt;""),"Attention: indiquez l'OSP8 / Achtung: das SZ8  angeben",""))</f>
        <v>Indiquez la ZF / Geben Sie den fR an</v>
      </c>
      <c r="F5" s="559"/>
      <c r="G5" s="560"/>
      <c r="H5" s="399"/>
      <c r="I5" s="400"/>
    </row>
    <row r="6" spans="1:13" ht="35.4" customHeight="1" thickBot="1" x14ac:dyDescent="0.35">
      <c r="A6" s="69" t="str">
        <f>IF($D$1="FR",V_FR!A6,V_DE!A6)</f>
        <v>Acronyme du projet</v>
      </c>
      <c r="B6" s="412"/>
      <c r="C6" s="413"/>
      <c r="D6" s="175" t="str">
        <f>IF($D$1="FR",V_FR!D6,V_DE!D6)</f>
        <v>Budget prévisionnel</v>
      </c>
      <c r="E6" s="414"/>
      <c r="F6" s="415"/>
      <c r="G6" s="416"/>
      <c r="H6" s="417" t="str">
        <f>IF($D$1="FR",V_FR!H6,V_DE!H6)</f>
        <v>Informations complémentaires (projet)</v>
      </c>
      <c r="I6" s="418">
        <f>IF($D$1="FR",V_FR!I6,V_DE!I6)</f>
        <v>0</v>
      </c>
    </row>
    <row r="7" spans="1:13" ht="35.4" customHeight="1" thickBot="1" x14ac:dyDescent="0.35">
      <c r="A7" s="70" t="str">
        <f>IF($D$1="FR",V_FR!A7,V_DE!A7)</f>
        <v>Durée en mois</v>
      </c>
      <c r="B7" s="419"/>
      <c r="C7" s="420"/>
      <c r="D7" s="60" t="str">
        <f>IF($D$1="FR",V_FR!D7,V_DE!D7)</f>
        <v>Budget total converti en OCS</v>
      </c>
      <c r="E7" s="421">
        <f>SUM(C18:G18)</f>
        <v>0</v>
      </c>
      <c r="F7" s="422"/>
      <c r="G7" s="423"/>
      <c r="H7" s="36"/>
      <c r="I7" s="37"/>
    </row>
    <row r="8" spans="1:13" ht="35.4" customHeight="1" thickBot="1" x14ac:dyDescent="0.35">
      <c r="A8" s="71" t="str">
        <f>IF($D$1="FR",V_FR!A8,V_DE!A8)</f>
        <v>Nombre de partenaires financiers</v>
      </c>
      <c r="B8" s="424"/>
      <c r="C8" s="425"/>
      <c r="D8" s="61" t="str">
        <f>IF($D$1="FR",V_FR!D8,V_DE!D8)</f>
        <v>Total FEDER éligible au projet</v>
      </c>
      <c r="E8" s="426">
        <f>SUM(C20:G20)</f>
        <v>0</v>
      </c>
      <c r="F8" s="427"/>
      <c r="G8" s="428"/>
      <c r="H8" s="289" t="s">
        <v>247</v>
      </c>
      <c r="I8" s="290"/>
    </row>
    <row r="9" spans="1:13" ht="35.4" customHeight="1" thickBot="1" x14ac:dyDescent="0.35">
      <c r="A9" s="72" t="str">
        <f>IF($D$1="FR",V_FR!A9,V_DE!A9)</f>
        <v>Projet à faible envergure financière ?</v>
      </c>
      <c r="B9" s="41" t="str">
        <f>IF($E$6&lt;$B$12,"Oui/Ja","")</f>
        <v>Oui/Ja</v>
      </c>
      <c r="C9" s="183" t="str">
        <f>IF($E$6&gt;$C$11,"Non/Nein","")</f>
        <v/>
      </c>
      <c r="D9" s="176" t="str">
        <f>IF($D$1="FR",V_FR!D9,V_DE!D9)</f>
        <v>Taux de co-financement moyen au niveau du projet</v>
      </c>
      <c r="E9" s="177" t="e">
        <f>IF(F9&gt;80%,"Taux FEDER  dépassé
EFRE-Satz überschritten","")</f>
        <v>#DIV/0!</v>
      </c>
      <c r="F9" s="410" t="e">
        <f>AVERAGE(C19:G19)</f>
        <v>#DIV/0!</v>
      </c>
      <c r="G9" s="411"/>
      <c r="H9" s="291"/>
      <c r="I9" s="292"/>
    </row>
    <row r="10" spans="1:13" ht="30.75" customHeight="1" thickBot="1" x14ac:dyDescent="0.35">
      <c r="A10" s="215"/>
      <c r="B10" s="178" t="str">
        <f>IF($D$1="FR",V_FR!B10,V_DE!B10)</f>
        <v>Budget minimal total</v>
      </c>
      <c r="C10" s="76" t="str">
        <f>IF($D$1="FR",V_FR!C10,V_DE!C10)</f>
        <v xml:space="preserve">Budget maximal total </v>
      </c>
      <c r="D10" s="63" t="str">
        <f>IF($D$1="FR",V_FR!D10,V_DE!D10)</f>
        <v>Catégories de dépenses concernées</v>
      </c>
      <c r="E10" s="65" t="str">
        <f>IF($D$1="FR",V_FR!E10,V_DE!E10)</f>
        <v xml:space="preserve">Services externes </v>
      </c>
      <c r="F10" s="65" t="str">
        <f>IF($D$1="FR",V_FR!F10,V_DE!F10)</f>
        <v>Infrastructures et travaux</v>
      </c>
      <c r="G10" s="65" t="str">
        <f>IF($D$1="FR",V_FR!G10,V_DE!G10)</f>
        <v xml:space="preserve">Equipement </v>
      </c>
      <c r="H10" s="291"/>
      <c r="I10" s="292"/>
    </row>
    <row r="11" spans="1:13" ht="30.75" customHeight="1" thickBot="1" x14ac:dyDescent="0.35">
      <c r="A11" s="70" t="str">
        <f>IF($D$1="FR",V_FR!A11,V_DE!A11)</f>
        <v>Projet à faible envergure financière</v>
      </c>
      <c r="B11" s="77">
        <v>35001</v>
      </c>
      <c r="C11" s="78">
        <v>200000</v>
      </c>
      <c r="D11" s="63" t="str">
        <f>IF($D$1="FR",V_FR!D11,V_DE!D11)</f>
        <v>Maximum éligible (OSP8)</v>
      </c>
      <c r="E11" s="66">
        <f>Calculs_Listes!L63</f>
        <v>16063</v>
      </c>
      <c r="F11" s="67">
        <f>Calculs_Listes!M63</f>
        <v>2.1020568584717378</v>
      </c>
      <c r="G11" s="68">
        <f>Calculs_Listes!N63</f>
        <v>142557</v>
      </c>
      <c r="H11" s="291"/>
      <c r="I11" s="292"/>
      <c r="K11" s="214"/>
      <c r="L11" s="214"/>
      <c r="M11" s="1"/>
    </row>
    <row r="12" spans="1:13" ht="30.75" customHeight="1" thickBot="1" x14ac:dyDescent="0.35">
      <c r="A12" s="74" t="str">
        <f>IF($D$1="FR",V_FR!A12,V_DE!A12)</f>
        <v>Projet classique</v>
      </c>
      <c r="B12" s="79">
        <v>200001</v>
      </c>
      <c r="C12" s="184" t="s">
        <v>76</v>
      </c>
      <c r="D12" s="63" t="str">
        <f>IF($D$1="FR",V_FR!D12,V_DE!D12)</f>
        <v>Maximum éligible 
(OSP9&amp;11)</v>
      </c>
      <c r="E12" s="66">
        <f>Calculs_Listes!L64</f>
        <v>15792</v>
      </c>
      <c r="F12" s="67">
        <f>Calculs_Listes!M64</f>
        <v>0</v>
      </c>
      <c r="G12" s="68">
        <f>Calculs_Listes!N64</f>
        <v>151578</v>
      </c>
      <c r="H12" s="291"/>
      <c r="I12" s="292"/>
      <c r="K12" s="214"/>
      <c r="L12" s="214"/>
    </row>
    <row r="13" spans="1:13" ht="27.75" customHeight="1" thickBot="1" x14ac:dyDescent="0.35">
      <c r="A13" s="442" t="str">
        <f>IF($D$1="FR",V_FR!A13,V_DE!A13)</f>
        <v>Apperçu financier par partenaire financier participant au projet sous objet</v>
      </c>
      <c r="B13" s="443">
        <f>IF($D$1="FR",V_FR!B13,V_DE!B13)</f>
        <v>0</v>
      </c>
      <c r="C13" s="443">
        <f>IF($D$1="FR",V_FR!C13,V_DE!C13)</f>
        <v>0</v>
      </c>
      <c r="D13" s="364">
        <f>IF($D$1="FR",V_FR!D13,V_DE!D13)</f>
        <v>0</v>
      </c>
      <c r="E13" s="364">
        <f>IF($D$1="FR",V_FR!E13,V_DE!E13)</f>
        <v>0</v>
      </c>
      <c r="F13" s="364">
        <f>IF($D$1="FR",V_FR!F13,V_DE!F13)</f>
        <v>0</v>
      </c>
      <c r="G13" s="364">
        <f>IF($D$1="FR",V_FR!G13,V_DE!G13)</f>
        <v>0</v>
      </c>
      <c r="H13" s="291"/>
      <c r="I13" s="292"/>
    </row>
    <row r="14" spans="1:13" ht="25.5" customHeight="1" thickBot="1" x14ac:dyDescent="0.35">
      <c r="A14" s="444"/>
      <c r="B14" s="445"/>
      <c r="C14" s="210" t="str">
        <f>IF($D$1="FR",V_FR!C14,V_DE!C14)</f>
        <v>PcF1</v>
      </c>
      <c r="D14" s="210" t="str">
        <f>IF($D$1="FR",V_FR!D14,V_DE!D14)</f>
        <v>PF2</v>
      </c>
      <c r="E14" s="210" t="str">
        <f>IF($D$1="FR",V_FR!E14,V_DE!E14)</f>
        <v>PF3</v>
      </c>
      <c r="F14" s="210" t="str">
        <f>IF($D$1="FR",V_FR!F14,V_DE!F14)</f>
        <v>PF4</v>
      </c>
      <c r="G14" s="211" t="str">
        <f>IF($D$1="FR",V_FR!G14,V_DE!G14)</f>
        <v>PF5</v>
      </c>
      <c r="H14" s="291"/>
      <c r="I14" s="292"/>
    </row>
    <row r="15" spans="1:13" ht="25.5" customHeight="1" thickBot="1" x14ac:dyDescent="0.35">
      <c r="A15" s="446" t="str">
        <f>IF($D$1="FR",V_FR!A15,V_DE!A15)</f>
        <v>Nom du/des partenaire(s)</v>
      </c>
      <c r="B15" s="447">
        <f>IF($D$1="FR",V_FR!B15,V_DE!B15)</f>
        <v>0</v>
      </c>
      <c r="C15" s="267"/>
      <c r="D15" s="267"/>
      <c r="E15" s="267"/>
      <c r="F15" s="267"/>
      <c r="G15" s="268"/>
      <c r="H15" s="293"/>
      <c r="I15" s="294"/>
    </row>
    <row r="16" spans="1:13" s="4" customFormat="1" ht="31.8" thickBot="1" x14ac:dyDescent="0.35">
      <c r="A16" s="392" t="str">
        <f>IF($D$1="FR",V_FR!A16,V_DE!A16)</f>
        <v>contrôle budget</v>
      </c>
      <c r="B16" s="393">
        <f>IF($D$1="FR",V_FR!B16,V_DE!B16)</f>
        <v>0</v>
      </c>
      <c r="C16" s="251" t="str">
        <f>IF(C17-C18&gt;0,"", "Budget éligible ne peut pas dépasser budget du partenaire / Förderfähiges Gesamtbudget darf Gesamtbudget pro Partner nicht überschreiten")</f>
        <v>Budget éligible ne peut pas dépasser budget du partenaire / Förderfähiges Gesamtbudget darf Gesamtbudget pro Partner nicht überschreiten</v>
      </c>
      <c r="D16" s="251" t="str">
        <f t="shared" ref="D16:G16" si="0">IF(D17-D18&gt;0,"", "Budget éligible ne peut pas dépasser budget du partenaire / Förderfähiges Gesamtbudget darf Gesamtbudget pro Partner nicht überschreiten")</f>
        <v>Budget éligible ne peut pas dépasser budget du partenaire / Förderfähiges Gesamtbudget darf Gesamtbudget pro Partner nicht überschreiten</v>
      </c>
      <c r="E16" s="251" t="str">
        <f t="shared" si="0"/>
        <v>Budget éligible ne peut pas dépasser budget du partenaire / Förderfähiges Gesamtbudget darf Gesamtbudget pro Partner nicht überschreiten</v>
      </c>
      <c r="F16" s="251" t="str">
        <f t="shared" si="0"/>
        <v>Budget éligible ne peut pas dépasser budget du partenaire / Förderfähiges Gesamtbudget darf Gesamtbudget pro Partner nicht überschreiten</v>
      </c>
      <c r="G16" s="251" t="str">
        <f t="shared" si="0"/>
        <v>Budget éligible ne peut pas dépasser budget du partenaire / Förderfähiges Gesamtbudget darf Gesamtbudget pro Partner nicht überschreiten</v>
      </c>
      <c r="H16" s="242" t="str">
        <f>IF($D$1="FR",V_FR!H16,V_DE!H16)</f>
        <v>Total</v>
      </c>
      <c r="I16" s="243" t="str">
        <f>IF($D$1="FR",V_FR!I16,V_DE!I16)</f>
        <v>Explicatif - budget FEDER &amp; cofinancements</v>
      </c>
    </row>
    <row r="17" spans="1:10" ht="25.5" customHeight="1" x14ac:dyDescent="0.3">
      <c r="A17" s="448" t="str">
        <f>IF($D$1="FR",V_FR!A17,V_DE!A17)</f>
        <v>Budget total par partenaire</v>
      </c>
      <c r="B17" s="449">
        <f>IF($D$1="FR",V_FR!B17,V_DE!B17)</f>
        <v>0</v>
      </c>
      <c r="C17" s="269"/>
      <c r="D17" s="269"/>
      <c r="E17" s="269"/>
      <c r="F17" s="269"/>
      <c r="G17" s="270"/>
      <c r="H17" s="250" t="str">
        <f>IF(OR(SUM(C17:G17)=$E$6,SUM(C17:G17)&lt;$E$6),"","Budget total dépassé
Gesamtbudget überstiegen")</f>
        <v/>
      </c>
      <c r="I17" s="385" t="str">
        <f>IF($D$1="FR",V_FR!I17,V_DE!I17)</f>
        <v>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v>
      </c>
    </row>
    <row r="18" spans="1:10" ht="25.5" customHeight="1" x14ac:dyDescent="0.3">
      <c r="A18" s="85" t="str">
        <f>IF($D$1="FR",V_FR!A18,V_DE!A18)</f>
        <v>Budget total éligible en OCS par partenaire</v>
      </c>
      <c r="B18" s="86"/>
      <c r="C18" s="88">
        <f>C57+C75</f>
        <v>0</v>
      </c>
      <c r="D18" s="88">
        <f t="shared" ref="D18:G18" si="1">D57+D75</f>
        <v>0</v>
      </c>
      <c r="E18" s="88">
        <f>E57+E75</f>
        <v>0</v>
      </c>
      <c r="F18" s="88">
        <f t="shared" si="1"/>
        <v>0</v>
      </c>
      <c r="G18" s="89">
        <f t="shared" si="1"/>
        <v>0</v>
      </c>
      <c r="H18" s="217" t="str">
        <f>IF(OR(SUM(C18:G18)=$E$6,SUM(C18:G18)&lt;$E$6),"","Erreur - dépasse budget prévisionnel / Fehler - überschreitet voraussichtliches Budget")</f>
        <v/>
      </c>
      <c r="I18" s="386"/>
      <c r="J18" s="1"/>
    </row>
    <row r="19" spans="1:10" ht="25.5" customHeight="1" x14ac:dyDescent="0.3">
      <c r="A19" s="388" t="str">
        <f>IF($D$1="FR",V_FR!A19,V_DE!A19)</f>
        <v>TAUX - FEDER</v>
      </c>
      <c r="B19" s="389">
        <f>IF($D$1="FR",V_FR!B19,V_DE!B19)</f>
        <v>0</v>
      </c>
      <c r="C19" s="271"/>
      <c r="D19" s="271"/>
      <c r="E19" s="271"/>
      <c r="F19" s="271"/>
      <c r="G19" s="272"/>
      <c r="H19" s="218" t="e">
        <f>AVERAGE(C19:G19)</f>
        <v>#DIV/0!</v>
      </c>
      <c r="I19" s="386"/>
    </row>
    <row r="20" spans="1:10" ht="25.5" customHeight="1" thickBot="1" x14ac:dyDescent="0.35">
      <c r="A20" s="390" t="str">
        <f>IF($D$1="FR",V_FR!A20,V_DE!A20)</f>
        <v>Montant - FEDER</v>
      </c>
      <c r="B20" s="391">
        <f>IF($D$1="FR",V_FR!B20,V_DE!B20)</f>
        <v>0</v>
      </c>
      <c r="C20" s="101">
        <f>IF(C18&gt;C17,IF($F$4="OSP8/SZ8",C17*60%,C17*57%),C79*C19)</f>
        <v>0</v>
      </c>
      <c r="D20" s="101">
        <f>IF(D18&gt;D17,IF($F$4="OSP8/SZ8",D17*60%,D17*57%),D79*D19)</f>
        <v>0</v>
      </c>
      <c r="E20" s="101">
        <f>IF(E18&gt;E17,IF($F$4="OSP8/SZ8",E17*60%,E17*57%),E79*E19)</f>
        <v>0</v>
      </c>
      <c r="F20" s="101">
        <f>IF(F18&gt;F17,IF($F$4="OSP8/SZ8",F17*60%,F17*57%),F79*F19)</f>
        <v>0</v>
      </c>
      <c r="G20" s="102">
        <f>IF(G18&gt;G17,IF($F$4="OSP8/SZ8",G17*60%,G17*57%),G79*G19)</f>
        <v>0</v>
      </c>
      <c r="H20" s="219">
        <f>SUM(C20:G20)</f>
        <v>0</v>
      </c>
      <c r="I20" s="386"/>
    </row>
    <row r="21" spans="1:10" s="4" customFormat="1" ht="31.5" customHeight="1" thickBot="1" x14ac:dyDescent="0.35">
      <c r="A21" s="392" t="str">
        <f>IF($D$1="FR",V_FR!A21,V_DE!A21)</f>
        <v>contrôle cofinancements</v>
      </c>
      <c r="B21" s="393">
        <f>IF($D$1="FR",V_FR!B21,V_DE!B21)</f>
        <v>0</v>
      </c>
      <c r="C21" s="206" t="e">
        <f>IF(SUM(C19,C23,C25,C27)=100%,"","erreur dans Co-Financement 
Fehler bei der Kofinanzierung")</f>
        <v>#DIV/0!</v>
      </c>
      <c r="D21" s="207" t="e">
        <f>IF(SUM(D19,D23,D25,D27)=100%,"","erreur dans Co-Financement 
Fehler bei der Kofinanzierung")</f>
        <v>#DIV/0!</v>
      </c>
      <c r="E21" s="207" t="e">
        <f>IF(SUM(E19,E23,E25,E27)=100%,"","erreur dans Co-Financement 
Fehler bei der Kofinanzierung")</f>
        <v>#DIV/0!</v>
      </c>
      <c r="F21" s="207" t="e">
        <f>IF(SUM(F19,F23,F25,F27)=100%,"","erreur dans Co-Financement 
Fehler bei der Kofinanzierung")</f>
        <v>#DIV/0!</v>
      </c>
      <c r="G21" s="208" t="e">
        <f>IF(SUM(G19,G23,G25,G27)=100%,"","erreur dans Co-Financement 
Fehler bei der Kofinanzierung")</f>
        <v>#DIV/0!</v>
      </c>
      <c r="H21" s="210" t="str">
        <f>IF($D$1="FR",V_FR!H21,V_DE!H21)</f>
        <v>Total</v>
      </c>
      <c r="I21" s="386"/>
    </row>
    <row r="22" spans="1:10" ht="25.5" customHeight="1" x14ac:dyDescent="0.3">
      <c r="A22" s="319" t="str">
        <f>IF($D$1="FR",V_FR!A22,V_DE!A22)</f>
        <v>Montant - Cofinancement privé</v>
      </c>
      <c r="B22" s="320">
        <f>IF($D$1="FR",V_FR!B22,V_DE!B22)</f>
        <v>0</v>
      </c>
      <c r="C22" s="266">
        <v>0</v>
      </c>
      <c r="D22" s="273">
        <v>0</v>
      </c>
      <c r="E22" s="273">
        <v>0</v>
      </c>
      <c r="F22" s="273">
        <v>0</v>
      </c>
      <c r="G22" s="274">
        <v>0</v>
      </c>
      <c r="H22" s="220">
        <f>SUM(C22:G22)</f>
        <v>0</v>
      </c>
      <c r="I22" s="386"/>
    </row>
    <row r="23" spans="1:10" ht="25.5" customHeight="1" thickBot="1" x14ac:dyDescent="0.35">
      <c r="A23" s="390" t="str">
        <f>IF($D$1="FR",V_FR!A23,V_DE!A23)</f>
        <v>TAUX - Cofinancement privé</v>
      </c>
      <c r="B23" s="391">
        <f>IF($D$1="FR",V_FR!B23,V_DE!B23)</f>
        <v>0</v>
      </c>
      <c r="C23" s="106" t="e">
        <f>C22/C$18</f>
        <v>#DIV/0!</v>
      </c>
      <c r="D23" s="107" t="e">
        <f t="shared" ref="D23:G23" si="2">D22/D$18</f>
        <v>#DIV/0!</v>
      </c>
      <c r="E23" s="108" t="e">
        <f>E22/E$18</f>
        <v>#DIV/0!</v>
      </c>
      <c r="F23" s="108" t="e">
        <f t="shared" si="2"/>
        <v>#DIV/0!</v>
      </c>
      <c r="G23" s="109" t="e">
        <f t="shared" si="2"/>
        <v>#DIV/0!</v>
      </c>
      <c r="H23" s="221" t="e">
        <f>SUM(C23:G23)/$B$8</f>
        <v>#DIV/0!</v>
      </c>
      <c r="I23" s="386"/>
    </row>
    <row r="24" spans="1:10" ht="25.5" customHeight="1" x14ac:dyDescent="0.3">
      <c r="A24" s="319" t="str">
        <f>IF($D$1="FR",V_FR!A24,V_DE!A24)</f>
        <v>Montant - Cofinancement public</v>
      </c>
      <c r="B24" s="320">
        <f>IF($D$1="FR",V_FR!B24,V_DE!B24)</f>
        <v>0</v>
      </c>
      <c r="C24" s="266">
        <v>0</v>
      </c>
      <c r="D24" s="273">
        <v>0</v>
      </c>
      <c r="E24" s="273">
        <v>0</v>
      </c>
      <c r="F24" s="273">
        <v>0</v>
      </c>
      <c r="G24" s="274"/>
      <c r="H24" s="216">
        <f t="shared" ref="H24:H26" si="3">SUM(C24:G24)</f>
        <v>0</v>
      </c>
      <c r="I24" s="386"/>
    </row>
    <row r="25" spans="1:10" ht="25.5" customHeight="1" thickBot="1" x14ac:dyDescent="0.35">
      <c r="A25" s="390" t="str">
        <f>IF($D$1="FR",V_FR!A25,V_DE!A25)</f>
        <v>TAUX - Cofinancement public</v>
      </c>
      <c r="B25" s="391">
        <f>IF($D$1="FR",V_FR!B25,V_DE!B25)</f>
        <v>0</v>
      </c>
      <c r="C25" s="106" t="e">
        <f>C24/C$18</f>
        <v>#DIV/0!</v>
      </c>
      <c r="D25" s="108" t="e">
        <f t="shared" ref="D25:G25" si="4">D24/D$18</f>
        <v>#DIV/0!</v>
      </c>
      <c r="E25" s="108" t="e">
        <f t="shared" si="4"/>
        <v>#DIV/0!</v>
      </c>
      <c r="F25" s="108" t="e">
        <f t="shared" si="4"/>
        <v>#DIV/0!</v>
      </c>
      <c r="G25" s="109" t="e">
        <f t="shared" si="4"/>
        <v>#DIV/0!</v>
      </c>
      <c r="H25" s="222" t="e">
        <f>SUM(C25:G25)/$B$8</f>
        <v>#DIV/0!</v>
      </c>
      <c r="I25" s="386"/>
    </row>
    <row r="26" spans="1:10" ht="25.5" customHeight="1" x14ac:dyDescent="0.3">
      <c r="A26" s="319" t="str">
        <f>IF($D$1="FR",V_FR!A26,V_DE!A26)</f>
        <v>Montant - Fonds propres</v>
      </c>
      <c r="B26" s="320">
        <f>IF($D$1="FR",V_FR!B26,V_DE!B26)</f>
        <v>0</v>
      </c>
      <c r="C26" s="266"/>
      <c r="D26" s="273"/>
      <c r="E26" s="273"/>
      <c r="F26" s="273"/>
      <c r="G26" s="274"/>
      <c r="H26" s="223">
        <f t="shared" si="3"/>
        <v>0</v>
      </c>
      <c r="I26" s="386"/>
    </row>
    <row r="27" spans="1:10" ht="25.5" customHeight="1" thickBot="1" x14ac:dyDescent="0.35">
      <c r="A27" s="390" t="str">
        <f>IF($D$1="FR",V_FR!A27,V_DE!A27)</f>
        <v>TAUX - Fonds propres</v>
      </c>
      <c r="B27" s="391">
        <f>IF($D$1="FR",V_FR!B27,V_DE!B27)</f>
        <v>0</v>
      </c>
      <c r="C27" s="110" t="e">
        <f>C26/C$18</f>
        <v>#DIV/0!</v>
      </c>
      <c r="D27" s="111" t="e">
        <f t="shared" ref="D27:G27" si="5">D26/D$18</f>
        <v>#DIV/0!</v>
      </c>
      <c r="E27" s="111" t="e">
        <f t="shared" si="5"/>
        <v>#DIV/0!</v>
      </c>
      <c r="F27" s="111" t="e">
        <f t="shared" si="5"/>
        <v>#DIV/0!</v>
      </c>
      <c r="G27" s="112" t="e">
        <f t="shared" si="5"/>
        <v>#DIV/0!</v>
      </c>
      <c r="H27" s="222" t="e">
        <f>SUM(C27:G27)/$B$8</f>
        <v>#DIV/0!</v>
      </c>
      <c r="I27" s="386"/>
    </row>
    <row r="28" spans="1:10" ht="25.5" customHeight="1" thickBot="1" x14ac:dyDescent="0.35">
      <c r="A28" s="450" t="str">
        <f>IF($D$1="FR",V_FR!A28,V_DE!A28)</f>
        <v>Total en % des cofinancements 
FEDER et autres cofinancements</v>
      </c>
      <c r="B28" s="451">
        <f>IF($D$1="FR",V_FR!B28,V_DE!B28)</f>
        <v>0</v>
      </c>
      <c r="C28" s="113" t="e">
        <f>C19+C23+C25+C27</f>
        <v>#DIV/0!</v>
      </c>
      <c r="D28" s="113" t="e">
        <f t="shared" ref="D28:F28" si="6">D19+D23+D25+D27</f>
        <v>#DIV/0!</v>
      </c>
      <c r="E28" s="113" t="e">
        <f t="shared" si="6"/>
        <v>#DIV/0!</v>
      </c>
      <c r="F28" s="113" t="e">
        <f t="shared" si="6"/>
        <v>#DIV/0!</v>
      </c>
      <c r="G28" s="114" t="e">
        <f>G19+G23+G25+G27</f>
        <v>#DIV/0!</v>
      </c>
      <c r="H28" s="224" t="e">
        <f>SUM(H19,H23,H25,H27)</f>
        <v>#DIV/0!</v>
      </c>
      <c r="I28" s="386"/>
    </row>
    <row r="29" spans="1:10" ht="25.5" customHeight="1" thickBot="1" x14ac:dyDescent="0.35">
      <c r="A29" s="452" t="str">
        <f>IF($D$1="FR",V_FR!A29,V_DE!A29)</f>
        <v>Total en € des besoins en autres cofinancements restants</v>
      </c>
      <c r="B29" s="453">
        <f>IF($D$1="FR",V_FR!B29,V_DE!B29)</f>
        <v>0</v>
      </c>
      <c r="C29" s="101">
        <f>C18-C20-C22-C24-C26</f>
        <v>0</v>
      </c>
      <c r="D29" s="101">
        <f t="shared" ref="D29:G29" si="7">D18-D20-D22-D24-D26</f>
        <v>0</v>
      </c>
      <c r="E29" s="101">
        <f t="shared" si="7"/>
        <v>0</v>
      </c>
      <c r="F29" s="101">
        <f t="shared" si="7"/>
        <v>0</v>
      </c>
      <c r="G29" s="115">
        <f t="shared" si="7"/>
        <v>0</v>
      </c>
      <c r="H29" s="225">
        <f>SUM(H22,H24,H26)</f>
        <v>0</v>
      </c>
      <c r="I29" s="387"/>
    </row>
    <row r="30" spans="1:10" ht="30.75" customHeight="1" thickBot="1" x14ac:dyDescent="0.35">
      <c r="A30" s="295" t="str">
        <f>IF($D$1="FR",V_FR!A30,V_DE!A30)</f>
        <v>Contrôle calculs entre le cofinancement FEDER et les autres cofinancements</v>
      </c>
      <c r="B30" s="454">
        <f>IF($D$1="FR",V_FR!B30,V_DE!B30)</f>
        <v>0</v>
      </c>
      <c r="C30" s="455">
        <f>IF($D$1="FR",V_FR!C30,V_DE!C30)</f>
        <v>0</v>
      </c>
      <c r="D30" s="455">
        <f>IF($D$1="FR",V_FR!D30,V_DE!D30)</f>
        <v>0</v>
      </c>
      <c r="E30" s="455">
        <f>IF($D$1="FR",V_FR!E30,V_DE!E30)</f>
        <v>0</v>
      </c>
      <c r="F30" s="455">
        <f>IF($D$1="FR",V_FR!F30,V_DE!F30)</f>
        <v>0</v>
      </c>
      <c r="G30" s="456">
        <f>IF($D$1="FR",V_FR!G30,V_DE!G30)</f>
        <v>0</v>
      </c>
      <c r="H30" s="373"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catédories correspondantes
","Achtung - die Kofinanzierungen -Eigenmittel, öffentliche Mittel, private Mittel- überseteigen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L'ensemble des cofinancements -fonds propres, publics, privés- couvrent les fonds restants hors cofinancements FEDER
Alle Kofinanzierungen - Eigenmittel, öffentliche Mittel, private Mittel - decken die verbleibenden Mittel die nicht aus dem EFRE kofinanziert werden.</v>
      </c>
      <c r="I30" s="374"/>
    </row>
    <row r="31" spans="1:10" ht="30.75" customHeight="1" x14ac:dyDescent="0.3">
      <c r="A31" s="116" t="str">
        <f>IF($D$1="FR",V_FR!A31,V_DE!A31)</f>
        <v>Contrôle 1 :</v>
      </c>
      <c r="B31" s="116" t="str">
        <f>IF($D$1="FR",V_FR!B31,V_DE!B31)</f>
        <v>cofinancement total en %</v>
      </c>
      <c r="C31" s="379" t="e">
        <f>SUM(C28:G28)/$B$8</f>
        <v>#DIV/0!</v>
      </c>
      <c r="D31" s="380"/>
      <c r="E31" s="117" t="str">
        <f>IF($D$1="FR",V_FR!E31,V_DE!E31)</f>
        <v>cofinancement restant à pourvoir en %</v>
      </c>
      <c r="F31" s="381" t="e">
        <f>100%-C31</f>
        <v>#DIV/0!</v>
      </c>
      <c r="G31" s="382"/>
      <c r="H31" s="375"/>
      <c r="I31" s="376"/>
    </row>
    <row r="32" spans="1:10" ht="30.75" customHeight="1" thickBot="1" x14ac:dyDescent="0.35">
      <c r="A32" s="118" t="str">
        <f>IF($D$1="FR",V_FR!A32,V_DE!A32)</f>
        <v>Contrôle 2 :</v>
      </c>
      <c r="B32" s="118" t="str">
        <f>IF($D$1="FR",V_FR!B32,V_DE!B32)</f>
        <v>cofinancement total en €</v>
      </c>
      <c r="C32" s="383">
        <f>SUM($H$22,$H$24,$H$26)</f>
        <v>0</v>
      </c>
      <c r="D32" s="384"/>
      <c r="E32" s="119" t="str">
        <f>IF($D$1="FR",V_FR!E32,V_DE!E32)</f>
        <v>cofinancement restant à pourvoir en €</v>
      </c>
      <c r="F32" s="383">
        <f>E7-SUM(C20:G20)-C32</f>
        <v>0</v>
      </c>
      <c r="G32" s="384"/>
      <c r="H32" s="377"/>
      <c r="I32" s="378"/>
    </row>
    <row r="33" spans="1:9" ht="27.75" customHeight="1" thickBot="1" x14ac:dyDescent="0.35">
      <c r="A33" s="363" t="str">
        <f>IF($D$1="FR",V_FR!A33,V_DE!A33)</f>
        <v>Calcul financier - partie 1</v>
      </c>
      <c r="B33" s="364">
        <f>IF($D$1="FR",V_FR!B33,V_DE!B33)</f>
        <v>0</v>
      </c>
      <c r="C33" s="364">
        <f>IF($D$1="FR",V_FR!C33,V_DE!C33)</f>
        <v>0</v>
      </c>
      <c r="D33" s="364">
        <f>IF($D$1="FR",V_FR!D33,V_DE!D33)</f>
        <v>0</v>
      </c>
      <c r="E33" s="364">
        <f>IF($D$1="FR",V_FR!E33,V_DE!E33)</f>
        <v>0</v>
      </c>
      <c r="F33" s="364">
        <f>IF($D$1="FR",V_FR!F33,V_DE!F33)</f>
        <v>0</v>
      </c>
      <c r="G33" s="365">
        <f>IF($D$1="FR",V_FR!G33,V_DE!G33)</f>
        <v>0</v>
      </c>
      <c r="H33" s="366"/>
      <c r="I33" s="367"/>
    </row>
    <row r="34" spans="1:9" ht="25.5" customHeight="1" thickBot="1" x14ac:dyDescent="0.35">
      <c r="A34" s="368" t="str">
        <f>IF($D$1="FR",V_FR!A34,V_DE!A34)</f>
        <v>OCS - projets classiques</v>
      </c>
      <c r="B34" s="369"/>
      <c r="C34" s="369"/>
      <c r="D34" s="369"/>
      <c r="E34" s="369"/>
      <c r="F34" s="369"/>
      <c r="G34" s="370"/>
      <c r="H34" s="226"/>
      <c r="I34" s="227"/>
    </row>
    <row r="35" spans="1:9" ht="27.9" customHeight="1" thickBot="1" x14ac:dyDescent="0.35">
      <c r="A35" s="120"/>
      <c r="B35" s="121"/>
      <c r="C35" s="212" t="s">
        <v>4</v>
      </c>
      <c r="D35" s="210" t="s">
        <v>5</v>
      </c>
      <c r="E35" s="210" t="s">
        <v>6</v>
      </c>
      <c r="F35" s="210" t="s">
        <v>7</v>
      </c>
      <c r="G35" s="211" t="s">
        <v>8</v>
      </c>
      <c r="H35" s="210" t="s">
        <v>34</v>
      </c>
      <c r="I35" s="210" t="s">
        <v>3</v>
      </c>
    </row>
    <row r="36" spans="1:9" ht="20.399999999999999" customHeight="1" thickBot="1" x14ac:dyDescent="0.35">
      <c r="A36" s="306" t="str">
        <f>IF($D$1="FR",V_FR!A36,V_DE!A36)</f>
        <v>Catégories de dépenses</v>
      </c>
      <c r="B36" s="307">
        <f>IF($D$1="FR",V_FR!B36,V_DE!B36)</f>
        <v>0</v>
      </c>
      <c r="C36" s="122"/>
      <c r="D36" s="122"/>
      <c r="E36" s="69"/>
      <c r="F36" s="122"/>
      <c r="G36" s="123"/>
      <c r="H36" s="228"/>
      <c r="I36" s="371"/>
    </row>
    <row r="37" spans="1:9" ht="27.9" customHeight="1" thickBot="1" x14ac:dyDescent="0.35">
      <c r="A37" s="299" t="str">
        <f>IF($D$1="FR",V_FR!A37,V_DE!A37)</f>
        <v>Personnel
Indiquez le versant (LU-BE-DE-FR)</v>
      </c>
      <c r="B37" s="300">
        <f>IF($D$1="FR",V_FR!B37,V_DE!B37)</f>
        <v>0</v>
      </c>
      <c r="C37" s="267" t="s">
        <v>9</v>
      </c>
      <c r="D37" s="267" t="s">
        <v>1</v>
      </c>
      <c r="E37" s="267" t="s">
        <v>10</v>
      </c>
      <c r="F37" s="267" t="s">
        <v>0</v>
      </c>
      <c r="G37" s="268" t="s">
        <v>9</v>
      </c>
      <c r="H37" s="229"/>
      <c r="I37" s="372"/>
    </row>
    <row r="38" spans="1:9" ht="36" customHeight="1" x14ac:dyDescent="0.3">
      <c r="A38" s="323" t="str">
        <f>IF($D$1="FR",V_FR!A38,V_DE!A38)</f>
        <v>Groupe de fonction 1 
(nombre d'ETP (1 = 100% = 1720 heures) - limité à 2 par projet)</v>
      </c>
      <c r="B38" s="324">
        <f>IF($D$1="FR",V_FR!B38,V_DE!B38)</f>
        <v>0</v>
      </c>
      <c r="C38" s="275"/>
      <c r="D38" s="275"/>
      <c r="E38" s="275"/>
      <c r="F38" s="275"/>
      <c r="G38" s="276"/>
      <c r="H38" s="169"/>
      <c r="I38" s="301" t="str">
        <f>IF(SUM(C38:G38)&gt;(1720*2),"Attention - l'affection de personnel ne peut pas dépasser deux ETP au niveau du projet / 
Achtung - die Personalausstattung darf auf Projektebene nicht mehr als zwei VZÄ betragen", "")</f>
        <v/>
      </c>
    </row>
    <row r="39" spans="1:9" ht="27.9" customHeight="1" x14ac:dyDescent="0.3">
      <c r="A39" s="309" t="str">
        <f>IF($D$1="FR",V_FR!A39,V_DE!A39)</f>
        <v>Taux horaire par versant sélectionné</v>
      </c>
      <c r="B39" s="310">
        <f>IF($D$1="FR",V_FR!B39,V_DE!B39)</f>
        <v>0</v>
      </c>
      <c r="C39" s="88">
        <f>IF(C$37=Calculs_Listes!$E34,Calculs_Listes!$E35,IF(C$37=Calculs_Listes!$F34,Calculs_Listes!$F35,IF(C$37=Calculs_Listes!$G34,Calculs_Listes!$G35,IF(C$37=Calculs_Listes!$H34,Calculs_Listes!$H35,""))))</f>
        <v>72</v>
      </c>
      <c r="D39" s="88">
        <f>IF(D37=Calculs_Listes!$E34,Calculs_Listes!$E35,IF(D37=Calculs_Listes!$F34,Calculs_Listes!$F35,IF(D37=Calculs_Listes!$G34,Calculs_Listes!$G35,IF(D37=Calculs_Listes!$H34,Calculs_Listes!$H35,""))))</f>
        <v>64</v>
      </c>
      <c r="E39" s="88">
        <f>IF(E37=Calculs_Listes!$E34,Calculs_Listes!$E35,IF(E37=Calculs_Listes!$F34,Calculs_Listes!$F35,IF(E37=Calculs_Listes!$G34,Calculs_Listes!$G35,IF(E37=Calculs_Listes!$H34,Calculs_Listes!$H35,""))))</f>
        <v>83</v>
      </c>
      <c r="F39" s="88">
        <f>IF(F37=Calculs_Listes!$E34,Calculs_Listes!$E35,IF(F37=Calculs_Listes!$F34,Calculs_Listes!$F35,IF(F37=Calculs_Listes!$G34,Calculs_Listes!$G35,IF(F37=Calculs_Listes!$H34,Calculs_Listes!$H35,""))))</f>
        <v>68</v>
      </c>
      <c r="G39" s="88">
        <f>IF(G37=Calculs_Listes!$E34,Calculs_Listes!$E35,IF(G37=Calculs_Listes!$F34,Calculs_Listes!$F35,IF(G37=Calculs_Listes!$G34,Calculs_Listes!$G35,IF(G37=Calculs_Listes!$H34,Calculs_Listes!$H35,""))))</f>
        <v>72</v>
      </c>
      <c r="H39" s="88">
        <f t="shared" ref="H39:H40" si="8">SUM(C39:G39)</f>
        <v>359</v>
      </c>
      <c r="I39" s="302"/>
    </row>
    <row r="40" spans="1:9" ht="27.9" customHeight="1" thickBot="1" x14ac:dyDescent="0.35">
      <c r="A40" s="311" t="str">
        <f>IF($D$1="FR",V_FR!A40,V_DE!A40)</f>
        <v>Montant dédié au groupe de fonction 1</v>
      </c>
      <c r="B40" s="312">
        <f>IF($D$1="FR",V_FR!B40,V_DE!B40)</f>
        <v>0</v>
      </c>
      <c r="C40" s="101">
        <f>((C38*1720)*C39*$B$7)/12</f>
        <v>0</v>
      </c>
      <c r="D40" s="101">
        <f>((D38*1720)*D39*$B$7)/12</f>
        <v>0</v>
      </c>
      <c r="E40" s="101">
        <f>((E38*1720)*E39*$B$7)/12</f>
        <v>0</v>
      </c>
      <c r="F40" s="101">
        <f>((F38*1720)*F39*$B$7)/12</f>
        <v>0</v>
      </c>
      <c r="G40" s="102">
        <f>((G38*1720)*G39*$B$7)/12</f>
        <v>0</v>
      </c>
      <c r="H40" s="101">
        <f t="shared" si="8"/>
        <v>0</v>
      </c>
      <c r="I40" s="362"/>
    </row>
    <row r="41" spans="1:9" ht="37.799999999999997" customHeight="1" x14ac:dyDescent="0.3">
      <c r="A41" s="323" t="str">
        <f>IF($D$1="FR",V_FR!A41,V_DE!A41)</f>
        <v>Groupe de fonction 2
(nombre de d'ETP (1 = 100% = 1720 heures) - limité à 2 par partenaire)</v>
      </c>
      <c r="B41" s="324">
        <f>IF($D$1="FR",V_FR!B41,V_DE!B41)</f>
        <v>0</v>
      </c>
      <c r="C41" s="277"/>
      <c r="D41" s="277"/>
      <c r="E41" s="277"/>
      <c r="F41" s="277"/>
      <c r="G41" s="278"/>
      <c r="H41" s="169"/>
      <c r="I41" s="297" t="str">
        <f>IF(SUM(C41:G41)&gt;6,"Attention - l'affection de personnel ne peut pas dépasser deux ETP au niveau du projet / 
Achtung - die Personalausstattung darf auf Projektebene nicht mehr als zwei VZÄ betragen", "")</f>
        <v/>
      </c>
    </row>
    <row r="42" spans="1:9" ht="27.9" customHeight="1" x14ac:dyDescent="0.3">
      <c r="A42" s="309" t="str">
        <f>IF($D$1="FR",V_FR!A42,V_DE!A42)</f>
        <v>Taux horaire par versant sélectionné</v>
      </c>
      <c r="B42" s="310">
        <f>IF($D$1="FR",V_FR!B42,V_DE!B42)</f>
        <v>0</v>
      </c>
      <c r="C42" s="88">
        <f>IF(C$37=Calculs_Listes!$E34,Calculs_Listes!$E36,IF(C$37=Calculs_Listes!$F34,Calculs_Listes!$F36,IF(C$37=Calculs_Listes!$G34,Calculs_Listes!$G36,IF(C$37=Calculs_Listes!$H34,Calculs_Listes!$H36,""))))</f>
        <v>47</v>
      </c>
      <c r="D42" s="88">
        <f>IF(D$37=Calculs_Listes!$E34,Calculs_Listes!$E36,IF(D$37=Calculs_Listes!$F34,Calculs_Listes!$F36,IF(D$37=Calculs_Listes!$G34,Calculs_Listes!$G36,IF(D$37=Calculs_Listes!$H34,Calculs_Listes!$H36,""))))</f>
        <v>45</v>
      </c>
      <c r="E42" s="88">
        <f>IF(E$37=Calculs_Listes!$E34,Calculs_Listes!$E36,IF(E$37=Calculs_Listes!$F34,Calculs_Listes!$F36,IF(E$37=Calculs_Listes!$G34,Calculs_Listes!$G36,IF(E$37=Calculs_Listes!$H34,Calculs_Listes!$H36,""))))</f>
        <v>62</v>
      </c>
      <c r="F42" s="88">
        <f>IF(F$37=Calculs_Listes!$E34,Calculs_Listes!$E36,IF(F$37=Calculs_Listes!$F34,Calculs_Listes!$F36,IF(F$37=Calculs_Listes!$G34,Calculs_Listes!$G36,IF(F$37=Calculs_Listes!$H34,Calculs_Listes!$H36,""))))</f>
        <v>45</v>
      </c>
      <c r="G42" s="88">
        <f>IF(G$37=Calculs_Listes!$E34,Calculs_Listes!$E36,IF(G$37=Calculs_Listes!$F34,Calculs_Listes!$F36,IF(G$37=Calculs_Listes!$G34,Calculs_Listes!$G36,IF(G$37=Calculs_Listes!$H34,Calculs_Listes!$H36,""))))</f>
        <v>47</v>
      </c>
      <c r="H42" s="88">
        <f t="shared" ref="H42:H43" si="9">SUM(C42:G42)</f>
        <v>246</v>
      </c>
      <c r="I42" s="325"/>
    </row>
    <row r="43" spans="1:9" ht="27.9" customHeight="1" thickBot="1" x14ac:dyDescent="0.35">
      <c r="A43" s="311" t="str">
        <f>IF($D$1="FR",V_FR!A43,V_DE!A43)</f>
        <v>Montant dédié au groupe de fonction 2</v>
      </c>
      <c r="B43" s="312">
        <f>IF($D$1="FR",V_FR!B43,V_DE!B43)</f>
        <v>0</v>
      </c>
      <c r="C43" s="101">
        <f>((C41*1720)*C42*$B$7)/12</f>
        <v>0</v>
      </c>
      <c r="D43" s="101">
        <f>((D41*1720)*D42*$B$7)/12</f>
        <v>0</v>
      </c>
      <c r="E43" s="101">
        <f>((E41*1720)*E42*$B$7)/12</f>
        <v>0</v>
      </c>
      <c r="F43" s="101">
        <f>((F41*1720)*F42*$B$7)/12</f>
        <v>0</v>
      </c>
      <c r="G43" s="102">
        <f>((G41*1720)*G42*$B$7)/12</f>
        <v>0</v>
      </c>
      <c r="H43" s="101">
        <f t="shared" si="9"/>
        <v>0</v>
      </c>
      <c r="I43" s="298"/>
    </row>
    <row r="44" spans="1:9" ht="27.9" customHeight="1" x14ac:dyDescent="0.3">
      <c r="A44" s="323" t="str">
        <f>IF($D$1="FR",V_FR!A44,V_DE!A44)</f>
        <v>Groupe de fonction 3
(nombre de personnes (1 = 100% = 1720 heures) - non limité)</v>
      </c>
      <c r="B44" s="324">
        <f>IF($D$1="FR",V_FR!B44,V_DE!B44)</f>
        <v>0</v>
      </c>
      <c r="C44" s="277"/>
      <c r="D44" s="277"/>
      <c r="E44" s="277"/>
      <c r="F44" s="277"/>
      <c r="G44" s="278"/>
      <c r="H44" s="169"/>
      <c r="I44" s="297"/>
    </row>
    <row r="45" spans="1:9" ht="27.9" customHeight="1" x14ac:dyDescent="0.3">
      <c r="A45" s="309" t="str">
        <f>IF($D$1="FR",V_FR!A45,V_DE!A45)</f>
        <v>Taux horaire par versant sélectionné</v>
      </c>
      <c r="B45" s="310">
        <f>IF($D$1="FR",V_FR!B45,V_DE!B45)</f>
        <v>0</v>
      </c>
      <c r="C45" s="88">
        <f>IF(C$37=Calculs_Listes!$E34,Calculs_Listes!$E37,IF(C$37=Calculs_Listes!$F34,Calculs_Listes!$F37,IF(C$37=Calculs_Listes!$G34,Calculs_Listes!$G37,IF(C$37=Calculs_Listes!$H34,Calculs_Listes!$H37,""))))</f>
        <v>39</v>
      </c>
      <c r="D45" s="88">
        <f>IF(D$37=Calculs_Listes!$E34,Calculs_Listes!$E37,IF(D$37=Calculs_Listes!$F34,Calculs_Listes!$F37,IF(D$37=Calculs_Listes!$G34,Calculs_Listes!$G37,IF(D$37=Calculs_Listes!$H34,Calculs_Listes!$H37,""))))</f>
        <v>28</v>
      </c>
      <c r="E45" s="88">
        <f>IF(E$37=Calculs_Listes!$E34,Calculs_Listes!$E37,IF(E$37=Calculs_Listes!$F34,Calculs_Listes!$F37,IF(E$37=Calculs_Listes!$G34,Calculs_Listes!$G37,IF(E$37=Calculs_Listes!$H34,Calculs_Listes!$H37,""))))</f>
        <v>46</v>
      </c>
      <c r="F45" s="88">
        <f>IF(F$37=Calculs_Listes!$E34,Calculs_Listes!$E37,IF(F$37=Calculs_Listes!$F34,Calculs_Listes!$F37,IF(F$37=Calculs_Listes!$G34,Calculs_Listes!$G37,IF(F$37=Calculs_Listes!$H34,Calculs_Listes!$H37,""))))</f>
        <v>33</v>
      </c>
      <c r="G45" s="88">
        <f>IF(G$37=Calculs_Listes!$E34,Calculs_Listes!$E37,IF(G$37=Calculs_Listes!$F34,Calculs_Listes!$F37,IF(G$37=Calculs_Listes!$G34,Calculs_Listes!$G37,IF(G$37=Calculs_Listes!$H34,Calculs_Listes!$H37,""))))</f>
        <v>39</v>
      </c>
      <c r="H45" s="88">
        <f t="shared" ref="H45:H46" si="10">SUM(C45:G45)</f>
        <v>185</v>
      </c>
      <c r="I45" s="325"/>
    </row>
    <row r="46" spans="1:9" ht="27.9" customHeight="1" thickBot="1" x14ac:dyDescent="0.35">
      <c r="A46" s="311" t="str">
        <f>IF($D$1="FR",V_FR!A46,V_DE!A46)</f>
        <v>Montant dédié au groupe de fonction 3</v>
      </c>
      <c r="B46" s="312">
        <f>IF($D$1="FR",V_FR!B46,V_DE!B46)</f>
        <v>0</v>
      </c>
      <c r="C46" s="101">
        <f>((C44*1720)*C45*$B$7)/12</f>
        <v>0</v>
      </c>
      <c r="D46" s="101">
        <f>((D44*1720)*D45*$B$7)/12</f>
        <v>0</v>
      </c>
      <c r="E46" s="101">
        <f>((E44*1720)*E45*$B$7)/12</f>
        <v>0</v>
      </c>
      <c r="F46" s="101">
        <f>((F44*1720)*F45*$B$7)/12</f>
        <v>0</v>
      </c>
      <c r="G46" s="102">
        <f>((G44*1720)*G45*$B$7)/12</f>
        <v>0</v>
      </c>
      <c r="H46" s="101">
        <f t="shared" si="10"/>
        <v>0</v>
      </c>
      <c r="I46" s="298"/>
    </row>
    <row r="47" spans="1:9" ht="27.9" customHeight="1" x14ac:dyDescent="0.3">
      <c r="A47" s="360" t="str">
        <f>IF($D$1="FR",V_FR!A47,V_DE!A47)</f>
        <v>Groupe de fonction 4
(nombre de personnes (1 = 100% = 1720 heures) - non limité)</v>
      </c>
      <c r="B47" s="361">
        <f>IF($D$1="FR",V_FR!B47,V_DE!B47)</f>
        <v>0</v>
      </c>
      <c r="C47" s="279"/>
      <c r="D47" s="279"/>
      <c r="E47" s="279"/>
      <c r="F47" s="279"/>
      <c r="G47" s="280"/>
      <c r="H47" s="230"/>
      <c r="I47" s="297"/>
    </row>
    <row r="48" spans="1:9" ht="27.9" customHeight="1" x14ac:dyDescent="0.3">
      <c r="A48" s="309" t="str">
        <f>IF($D$1="FR",V_FR!A48,V_DE!A48)</f>
        <v>Taux horaire par versant sélectionné</v>
      </c>
      <c r="B48" s="310">
        <f>IF($D$1="FR",V_FR!B48,V_DE!B48)</f>
        <v>0</v>
      </c>
      <c r="C48" s="88">
        <f>IF(C$37=Calculs_Listes!$E34,Calculs_Listes!$E38,IF(C$37=Calculs_Listes!$F34,Calculs_Listes!$F38,IF(C$37=Calculs_Listes!$G34,Calculs_Listes!$G38,IF(C$37=Calculs_Listes!$H34,Calculs_Listes!$H38,""))))</f>
        <v>33</v>
      </c>
      <c r="D48" s="88">
        <f>IF(D$37=Calculs_Listes!$E34,Calculs_Listes!$E38,IF(D$37=Calculs_Listes!$F34,Calculs_Listes!$F38,IF(D$37=Calculs_Listes!$G34,Calculs_Listes!$G38,IF(D$37=Calculs_Listes!$H34,Calculs_Listes!$H38,""))))</f>
        <v>23</v>
      </c>
      <c r="E48" s="88">
        <f>IF(E$37=Calculs_Listes!$E34,Calculs_Listes!$E38,IF(E$37=Calculs_Listes!$F34,Calculs_Listes!$F38,IF(E$37=Calculs_Listes!$G34,Calculs_Listes!$G38,IF(E$37=Calculs_Listes!$H34,Calculs_Listes!$H38,""))))</f>
        <v>39</v>
      </c>
      <c r="F48" s="88">
        <f>IF(F$37=Calculs_Listes!$E34,Calculs_Listes!$E38,IF(F$37=Calculs_Listes!$F34,Calculs_Listes!$F38,IF(F$37=Calculs_Listes!$G34,Calculs_Listes!$G38,IF(F$37=Calculs_Listes!$H34,Calculs_Listes!$H38,""))))</f>
        <v>25</v>
      </c>
      <c r="G48" s="89">
        <f>IF(G$37=Calculs_Listes!$E34,Calculs_Listes!$E38,IF(G$37=Calculs_Listes!$F34,Calculs_Listes!$F38,IF(G$37=Calculs_Listes!$G34,Calculs_Listes!$G38,IF(G$37=Calculs_Listes!$H34,Calculs_Listes!$H38,""))))</f>
        <v>33</v>
      </c>
      <c r="H48" s="88">
        <f t="shared" ref="H48:H57" si="11">SUM(C48:G48)</f>
        <v>153</v>
      </c>
      <c r="I48" s="325"/>
    </row>
    <row r="49" spans="1:9" ht="27.9" customHeight="1" thickBot="1" x14ac:dyDescent="0.35">
      <c r="A49" s="311" t="str">
        <f>IF($D$1="FR",V_FR!A49,V_DE!A49)</f>
        <v>Montant dédié au groupe de fonction 4</v>
      </c>
      <c r="B49" s="312">
        <f>IF($D$1="FR",V_FR!B49,V_DE!B49)</f>
        <v>0</v>
      </c>
      <c r="C49" s="101">
        <f>((C47*1720)*C48*$B$7)/12</f>
        <v>0</v>
      </c>
      <c r="D49" s="101">
        <f>((D47*1720)*D48*$B$7)/12</f>
        <v>0</v>
      </c>
      <c r="E49" s="101">
        <f>((E47*1720)*E48*$B$7)/12</f>
        <v>0</v>
      </c>
      <c r="F49" s="101">
        <f>((F47*1720)*F48*$B$7)/12</f>
        <v>0</v>
      </c>
      <c r="G49" s="102">
        <f>((G47*1720)*G48*$B$7)/12</f>
        <v>0</v>
      </c>
      <c r="H49" s="231">
        <f t="shared" si="11"/>
        <v>0</v>
      </c>
      <c r="I49" s="325"/>
    </row>
    <row r="50" spans="1:9" ht="27.9" customHeight="1" thickBot="1" x14ac:dyDescent="0.35">
      <c r="A50" s="457" t="str">
        <f>IF($D$1="FR",V_FR!A50,V_DE!A50)</f>
        <v>Sous total</v>
      </c>
      <c r="B50" s="458">
        <f>IF($D$1="FR",V_FR!B50,V_DE!B50)</f>
        <v>0</v>
      </c>
      <c r="C50" s="5">
        <f>SUM(C40,C43,C46,C49)</f>
        <v>0</v>
      </c>
      <c r="D50" s="5">
        <f t="shared" ref="D50:G50" si="12">SUM(D40,D43,D46,D49)</f>
        <v>0</v>
      </c>
      <c r="E50" s="5">
        <f t="shared" si="12"/>
        <v>0</v>
      </c>
      <c r="F50" s="5">
        <f t="shared" si="12"/>
        <v>0</v>
      </c>
      <c r="G50" s="6">
        <f t="shared" si="12"/>
        <v>0</v>
      </c>
      <c r="H50" s="154">
        <f t="shared" si="11"/>
        <v>0</v>
      </c>
      <c r="I50" s="149"/>
    </row>
    <row r="51" spans="1:9" ht="27.9" customHeight="1" thickBot="1" x14ac:dyDescent="0.35">
      <c r="A51" s="323" t="str">
        <f>IF($D$1="FR",V_FR!A51,V_DE!A51)</f>
        <v>Frais de bureau et frais administratif (forfait)</v>
      </c>
      <c r="B51" s="324">
        <f>IF($D$1="FR",V_FR!B51,V_DE!B51)</f>
        <v>0</v>
      </c>
      <c r="C51" s="187">
        <f>C50*0.15</f>
        <v>0</v>
      </c>
      <c r="D51" s="187">
        <f t="shared" ref="D51:G51" si="13">D50*0.15</f>
        <v>0</v>
      </c>
      <c r="E51" s="187">
        <f t="shared" si="13"/>
        <v>0</v>
      </c>
      <c r="F51" s="187">
        <f t="shared" si="13"/>
        <v>0</v>
      </c>
      <c r="G51" s="186">
        <f t="shared" si="13"/>
        <v>0</v>
      </c>
      <c r="H51" s="232">
        <f t="shared" si="11"/>
        <v>0</v>
      </c>
      <c r="I51" s="297"/>
    </row>
    <row r="52" spans="1:9" ht="27.9" customHeight="1" thickBot="1" x14ac:dyDescent="0.35">
      <c r="A52" s="311" t="str">
        <f>IF($D$1="FR",V_FR!A52,V_DE!A52)</f>
        <v xml:space="preserve">Déplacement et hébergement (forfait) </v>
      </c>
      <c r="B52" s="312">
        <f>IF($D$1="FR",V_FR!B52,V_DE!B52)</f>
        <v>0</v>
      </c>
      <c r="C52" s="188">
        <f>C50*0.05</f>
        <v>0</v>
      </c>
      <c r="D52" s="188">
        <f t="shared" ref="D52:G52" si="14">D50*0.05</f>
        <v>0</v>
      </c>
      <c r="E52" s="188">
        <f t="shared" si="14"/>
        <v>0</v>
      </c>
      <c r="F52" s="188">
        <f t="shared" si="14"/>
        <v>0</v>
      </c>
      <c r="G52" s="189">
        <f t="shared" si="14"/>
        <v>0</v>
      </c>
      <c r="H52" s="233">
        <f t="shared" si="11"/>
        <v>0</v>
      </c>
      <c r="I52" s="325"/>
    </row>
    <row r="53" spans="1:9" ht="27.9" customHeight="1" thickBot="1" x14ac:dyDescent="0.35">
      <c r="A53" s="358" t="str">
        <f>IF($D$1="FR",V_FR!A53,V_DE!A53)</f>
        <v>Sous total</v>
      </c>
      <c r="B53" s="359">
        <f>IF($D$1="FR",V_FR!B53,V_DE!B53)</f>
        <v>0</v>
      </c>
      <c r="C53" s="7">
        <f>C51+C52</f>
        <v>0</v>
      </c>
      <c r="D53" s="7">
        <f t="shared" ref="D53:G53" si="15">D51+D52</f>
        <v>0</v>
      </c>
      <c r="E53" s="7">
        <f t="shared" si="15"/>
        <v>0</v>
      </c>
      <c r="F53" s="7">
        <f t="shared" si="15"/>
        <v>0</v>
      </c>
      <c r="G53" s="8">
        <f t="shared" si="15"/>
        <v>0</v>
      </c>
      <c r="H53" s="154">
        <f t="shared" si="11"/>
        <v>0</v>
      </c>
      <c r="I53" s="149"/>
    </row>
    <row r="54" spans="1:9" ht="27.9" customHeight="1" x14ac:dyDescent="0.3">
      <c r="A54" s="178" t="str">
        <f>IF($D$1="FR",V_FR!A54,V_DE!A54)</f>
        <v>Frais de préparation</v>
      </c>
      <c r="B54" s="125">
        <v>31500</v>
      </c>
      <c r="C54" s="273"/>
      <c r="D54" s="273"/>
      <c r="E54" s="273"/>
      <c r="F54" s="273"/>
      <c r="G54" s="274"/>
      <c r="H54" s="230">
        <f t="shared" si="11"/>
        <v>0</v>
      </c>
      <c r="I54" s="234" t="str">
        <f>IF(SUM(C54:G54)&gt;B54,"Attention - valeur max dépassée / 
Achtung - max. Wert überschritten","")</f>
        <v/>
      </c>
    </row>
    <row r="55" spans="1:9" ht="27.9" customHeight="1" thickBot="1" x14ac:dyDescent="0.35">
      <c r="A55" s="181" t="str">
        <f>IF($D$1="FR",V_FR!A55,V_DE!A55)</f>
        <v>Frais de clôture (sauf projets Zf)</v>
      </c>
      <c r="B55" s="127">
        <v>5900</v>
      </c>
      <c r="C55" s="281"/>
      <c r="D55" s="281"/>
      <c r="E55" s="281"/>
      <c r="F55" s="281"/>
      <c r="G55" s="282"/>
      <c r="H55" s="231">
        <f t="shared" si="11"/>
        <v>0</v>
      </c>
      <c r="I55" s="235" t="str">
        <f>IF(SUM(C55:G55)&gt;B55,"Attention - valeur max dépassée / 
Achtung - max. Wert überschritten","")</f>
        <v/>
      </c>
    </row>
    <row r="56" spans="1:9" ht="27.9" customHeight="1" thickBot="1" x14ac:dyDescent="0.35">
      <c r="A56" s="299" t="str">
        <f>IF($D$1="FR",V_FR!A56,V_DE!A56)</f>
        <v>Sous total</v>
      </c>
      <c r="B56" s="300">
        <f>IF($D$1="FR",V_FR!B56,V_DE!B56)</f>
        <v>0</v>
      </c>
      <c r="C56" s="9">
        <f>C54+C55</f>
        <v>0</v>
      </c>
      <c r="D56" s="9">
        <f t="shared" ref="D56:G56" si="16">D54+D55</f>
        <v>0</v>
      </c>
      <c r="E56" s="9">
        <f t="shared" si="16"/>
        <v>0</v>
      </c>
      <c r="F56" s="9">
        <f t="shared" si="16"/>
        <v>0</v>
      </c>
      <c r="G56" s="10">
        <f t="shared" si="16"/>
        <v>0</v>
      </c>
      <c r="H56" s="154">
        <f t="shared" si="11"/>
        <v>0</v>
      </c>
      <c r="I56" s="149"/>
    </row>
    <row r="57" spans="1:9" ht="27.9" customHeight="1" thickBot="1" x14ac:dyDescent="0.35">
      <c r="A57" s="299" t="str">
        <f>IF($D$1="FR",V_FR!A57,V_DE!A57)</f>
        <v>Total - Calcul financier - partie 1</v>
      </c>
      <c r="B57" s="300">
        <f>IF($D$1="FR",V_FR!B57,V_DE!B57)</f>
        <v>0</v>
      </c>
      <c r="C57" s="11">
        <f>C56+C53+C50</f>
        <v>0</v>
      </c>
      <c r="D57" s="11">
        <f t="shared" ref="D57:G57" si="17">D56+D53+D50</f>
        <v>0</v>
      </c>
      <c r="E57" s="11">
        <f>E56+E53+E50</f>
        <v>0</v>
      </c>
      <c r="F57" s="11">
        <f t="shared" si="17"/>
        <v>0</v>
      </c>
      <c r="G57" s="12">
        <f t="shared" si="17"/>
        <v>0</v>
      </c>
      <c r="H57" s="154">
        <f t="shared" si="11"/>
        <v>0</v>
      </c>
      <c r="I57" s="154"/>
    </row>
    <row r="58" spans="1:9" ht="27.75" customHeight="1" thickBot="1" x14ac:dyDescent="0.35">
      <c r="A58" s="459" t="str">
        <f>IF($D$1="FR",V_FR!A58,V_DE!A58)</f>
        <v>Calcul financier - partie 2</v>
      </c>
      <c r="B58" s="460">
        <f>IF($D$1="FR",V_FR!B58,V_DE!B58)</f>
        <v>0</v>
      </c>
      <c r="C58" s="460">
        <f>IF($D$1="FR",V_FR!C58,V_DE!C58)</f>
        <v>0</v>
      </c>
      <c r="D58" s="460">
        <f>IF($D$1="FR",V_FR!D58,V_DE!D58)</f>
        <v>0</v>
      </c>
      <c r="E58" s="460">
        <f>IF($D$1="FR",V_FR!E58,V_DE!E58)</f>
        <v>0</v>
      </c>
      <c r="F58" s="460">
        <f>IF($D$1="FR",V_FR!F58,V_DE!F58)</f>
        <v>0</v>
      </c>
      <c r="G58" s="461">
        <f>IF($D$1="FR",V_FR!G58,V_DE!G58)</f>
        <v>0</v>
      </c>
      <c r="H58" s="329"/>
      <c r="I58" s="330"/>
    </row>
    <row r="59" spans="1:9" ht="34.5" customHeight="1" thickBot="1" x14ac:dyDescent="0.35">
      <c r="A59" s="331" t="str">
        <f>IF($D$1="FR",V_FR!A59,V_DE!A59)</f>
        <v>OCS - projets à faible envergure financière</v>
      </c>
      <c r="B59" s="332">
        <f>IF($D$1="FR",V_FR!B59,V_DE!B59)</f>
        <v>0</v>
      </c>
      <c r="C59" s="332">
        <f>IF($D$1="FR",V_FR!C59,V_DE!C59)</f>
        <v>0</v>
      </c>
      <c r="D59" s="332">
        <f>IF($D$1="FR",V_FR!D59,V_DE!D59)</f>
        <v>0</v>
      </c>
      <c r="E59" s="332">
        <f>IF($D$1="FR",V_FR!E59,V_DE!E59)</f>
        <v>0</v>
      </c>
      <c r="F59" s="332">
        <f>IF($D$1="FR",V_FR!F59,V_DE!F59)</f>
        <v>0</v>
      </c>
      <c r="G59" s="333">
        <f>IF($D$1="FR",V_FR!G59,V_DE!G59)</f>
        <v>0</v>
      </c>
      <c r="H59" s="334" t="str">
        <f>IF($D$1="FR",V_FR!H59,V_DE!H59)</f>
        <v>Selon l'OSP choisi le total éligible pour les catégories de dépenses indiquées sera indiqué dans la case respective. Dans tous les cas le calcul reste identique :
Calcul au niveau du projet
1.    total projet - somme total calcul financier - partie 1 = solde éligible projet
2a.  (solde éligible projet / seuil maximal) x montant maximal éligible par catégorie de dépenses = solde par catégorie de dépenses
2b.  somme des soldes par catégorie de dépenses = total éligible pour les catégories de dépenses
Calcul au niveau des partenaires financiers
1.    total partenaire - somme total calcul finanicer - partie 1 = solde éligible partenaire
2a.  (solde éligible partenaire / seuil maximal) x montant maximal éligible par catégorie de dépenses = solde par catégorie de dépenses
2b.  somme des soldes par catégorie de dépenses = total éligible pour les catégories de dépenses</v>
      </c>
      <c r="I59" s="335">
        <f>IF($D$1="FR",V_FR!I59,V_DE!I59)</f>
        <v>0</v>
      </c>
    </row>
    <row r="60" spans="1:9" ht="34.5" customHeight="1" thickBot="1" x14ac:dyDescent="0.35">
      <c r="A60" s="319" t="str">
        <f>IF($D$1="FR",V_FR!A60,V_DE!A60)</f>
        <v xml:space="preserve">Total éligible au projet au calcul des OCS - partie 2 </v>
      </c>
      <c r="B60" s="320">
        <f>IF($D$1="FR",V_FR!B60,V_DE!B60)</f>
        <v>0</v>
      </c>
      <c r="C60" s="340"/>
      <c r="D60" s="341"/>
      <c r="E60" s="341"/>
      <c r="F60" s="341"/>
      <c r="G60" s="342"/>
      <c r="H60" s="336">
        <f>IF($D$1="FR",V_FR!H60,V_DE!H60)</f>
        <v>0</v>
      </c>
      <c r="I60" s="337">
        <f>IF($D$1="FR",V_FR!I60,V_DE!I60)</f>
        <v>0</v>
      </c>
    </row>
    <row r="61" spans="1:9" ht="34.5" customHeight="1" thickBot="1" x14ac:dyDescent="0.35">
      <c r="A61" s="295"/>
      <c r="B61" s="296"/>
      <c r="C61" s="343">
        <f>E6-H57</f>
        <v>0</v>
      </c>
      <c r="D61" s="344"/>
      <c r="E61" s="344"/>
      <c r="F61" s="344"/>
      <c r="G61" s="345"/>
      <c r="H61" s="336">
        <f>IF($D$1="FR",V_FR!H61,V_DE!H61)</f>
        <v>0</v>
      </c>
      <c r="I61" s="337">
        <f>IF($D$1="FR",V_FR!I61,V_DE!I61)</f>
        <v>0</v>
      </c>
    </row>
    <row r="62" spans="1:9" ht="34.5" customHeight="1" x14ac:dyDescent="0.3">
      <c r="A62" s="140" t="str">
        <f>IF($D$1="FR",V_FR!A62,V_DE!A62)</f>
        <v>Services externes</v>
      </c>
      <c r="B62" s="179" t="str">
        <f>IF($D$1="FR",V_FR!B62,V_DE!B62)</f>
        <v>(OSP8)</v>
      </c>
      <c r="C62" s="346">
        <f>ROUNDDOWN(IF(ISERROR(IF($F$4="OSP8/SZ8",(($C$61/$C$11)*$E$11),"")+IF($F$4="OSP8/SZ8",(($C$61/$C$11)*$F$11),"")+IF($F$4="OSP8/SZ8",(($C$61/$C$11)*$G$11),"")),"",IF($F$4="OSP8/SZ8",(($C$61/$C$11)*$E$11),"")+IF($F$4="OSP8/SZ8",(($C$61/$C$11)*$F$11),"")+IF($F$4="OSP8/SZ8",(($C$61/$C$11)*$G$11),"")),0)</f>
        <v>0</v>
      </c>
      <c r="D62" s="347"/>
      <c r="E62" s="142" t="str">
        <f>IF($D$1="FR",V_FR!E62,V_DE!E62)</f>
        <v>(OSP9&amp;11)</v>
      </c>
      <c r="F62" s="313" t="e">
        <f>ROUNDDOWN(IF(ISERROR(IF(OR($F$4="OSP9/SZ9",$F$4="OSP11/SZ11"),(($C$61/$C$11)*$E$12),"")+IF(OR($F$4="OSP9/SZ9",$F$4="OSP11/SZ11"),(($C$61/$C$11)*$F$12),"")+IF(OR($F$4="OSP9/SZ9",$F$4="OSP11/SZ11"),(($C$61/$C$11)*$G$12),"")),"",IF(OR($F$4="OSP9/SZ9",$F$4="OSP11/SZ11"),(($C$61/$C$11)*$E$12),"")+IF(OR($F$4="OSP9/SZ9",$F$4="OSP11/SZ11"),(($C$61/$C$11)*$F$12),"")+IF(OR($F$4="OSP9/SZ9",$F$4="OSP11/SZ11"),(($C$61/$C$11)*$G$12),"")),0)</f>
        <v>#VALUE!</v>
      </c>
      <c r="G62" s="314"/>
      <c r="H62" s="336">
        <f>IF($D$1="FR",V_FR!H62,V_DE!H62)</f>
        <v>0</v>
      </c>
      <c r="I62" s="337">
        <f>IF($D$1="FR",V_FR!I62,V_DE!I62)</f>
        <v>0</v>
      </c>
    </row>
    <row r="63" spans="1:9" ht="34.5" customHeight="1" x14ac:dyDescent="0.3">
      <c r="A63" s="143" t="str">
        <f>IF($D$1="FR",V_FR!A63,V_DE!A63)</f>
        <v>Infrastructures et travaux</v>
      </c>
      <c r="B63" s="180" t="str">
        <f>IF($D$1="FR",V_FR!B63,V_DE!B63)</f>
        <v>(OSP8)</v>
      </c>
      <c r="C63" s="348"/>
      <c r="D63" s="349"/>
      <c r="E63" s="145" t="str">
        <f>IF($D$1="FR",V_FR!E63,V_DE!E63)</f>
        <v>(OSP9&amp;11)</v>
      </c>
      <c r="F63" s="315"/>
      <c r="G63" s="316"/>
      <c r="H63" s="336">
        <f>IF($D$1="FR",V_FR!H63,V_DE!H63)</f>
        <v>0</v>
      </c>
      <c r="I63" s="337">
        <f>IF($D$1="FR",V_FR!I63,V_DE!I63)</f>
        <v>0</v>
      </c>
    </row>
    <row r="64" spans="1:9" ht="34.5" customHeight="1" thickBot="1" x14ac:dyDescent="0.35">
      <c r="A64" s="146" t="str">
        <f>IF($D$1="FR",V_FR!A64,V_DE!A64)</f>
        <v>Equipements</v>
      </c>
      <c r="B64" s="182" t="str">
        <f>IF($D$1="FR",V_FR!B64,V_DE!B64)</f>
        <v>(OSP8)</v>
      </c>
      <c r="C64" s="350"/>
      <c r="D64" s="351"/>
      <c r="E64" s="148" t="str">
        <f>IF($D$1="FR",V_FR!E64,V_DE!E64)</f>
        <v>(OSP9&amp;11)</v>
      </c>
      <c r="F64" s="317"/>
      <c r="G64" s="318"/>
      <c r="H64" s="338">
        <f>IF($D$1="FR",V_FR!H64,V_DE!H64)</f>
        <v>0</v>
      </c>
      <c r="I64" s="339">
        <f>IF($D$1="FR",V_FR!I64,V_DE!I64)</f>
        <v>0</v>
      </c>
    </row>
    <row r="65" spans="1:9" ht="25.5" customHeight="1" thickBot="1" x14ac:dyDescent="0.35">
      <c r="A65" s="319" t="str">
        <f>IF($D$1="FR",V_FR!A65,V_DE!A65)</f>
        <v xml:space="preserve">Total éligible par partenaire au calcul des OCS - partie 2 </v>
      </c>
      <c r="B65" s="320">
        <f>IF($D$1="FR",V_FR!B65,V_DE!B65)</f>
        <v>0</v>
      </c>
      <c r="C65" s="210" t="str">
        <f>IF($D$1="FR",V_FR!C65,V_DE!C65)</f>
        <v>PcF1</v>
      </c>
      <c r="D65" s="210" t="str">
        <f>IF($D$1="FR",V_FR!D65,V_DE!D65)</f>
        <v>PF2</v>
      </c>
      <c r="E65" s="210" t="str">
        <f>IF($D$1="FR",V_FR!E65,V_DE!E65)</f>
        <v>PF3</v>
      </c>
      <c r="F65" s="210" t="str">
        <f>IF($D$1="FR",V_FR!F65,V_DE!F65)</f>
        <v>PF4</v>
      </c>
      <c r="G65" s="210" t="str">
        <f>IF($D$1="FR",V_FR!G65,V_DE!G65)</f>
        <v>PF5</v>
      </c>
      <c r="H65" s="210" t="str">
        <f>IF($D$1="FR",V_FR!H65,V_DE!H65)</f>
        <v>Total</v>
      </c>
      <c r="I65" s="210" t="str">
        <f>IF($D$1="FR",V_FR!I65,V_DE!I65)</f>
        <v>Contrôle</v>
      </c>
    </row>
    <row r="66" spans="1:9" ht="25.5" customHeight="1" thickBot="1" x14ac:dyDescent="0.35">
      <c r="A66" s="321"/>
      <c r="B66" s="322"/>
      <c r="C66" s="165">
        <f>IF(C17-C57&lt;0,0,C17-C57)</f>
        <v>0</v>
      </c>
      <c r="D66" s="165">
        <f>IF(D17-D57&lt;0,0,D17-D57)</f>
        <v>0</v>
      </c>
      <c r="E66" s="165">
        <f>IF(E17-E57&lt;0,0,E17-E57)</f>
        <v>0</v>
      </c>
      <c r="F66" s="165">
        <f>IF(F17-F57&lt;0,0,F17-F57)</f>
        <v>0</v>
      </c>
      <c r="G66" s="166">
        <f>IF(G17-G57&lt;0,0,G17-G57)</f>
        <v>0</v>
      </c>
      <c r="H66" s="230">
        <f>SUM(C66:G66)</f>
        <v>0</v>
      </c>
      <c r="I66" s="301" t="e">
        <f>IF(F62="","","Attention! Les OSP9 &amp; 11 ne permettent pas le cofinancement de dépenses d'infrastructures / Achtung! Die SZ9 &amp; 11 erlauben keine Kofinanzierung von Infrastrukturausgaben")</f>
        <v>#VALUE!</v>
      </c>
    </row>
    <row r="67" spans="1:9" ht="26.25" customHeight="1" x14ac:dyDescent="0.3">
      <c r="A67" s="323" t="str">
        <f>IF($D$1="FR",V_FR!A67,V_DE!A67)</f>
        <v>Services externes - total éligible par partenaire</v>
      </c>
      <c r="B67" s="324">
        <f>IF($D$1="FR",V_FR!B67,V_DE!B67)</f>
        <v>0</v>
      </c>
      <c r="C67" s="297">
        <f>ROUNDDOWN(IF($F$4="OSP8/SZ8",(((C$66/$C$11)*$E$11)+((C$66/$C$11)*$G$11)+(C$66/$C$11)*$F$11),((C$66/$C$11)*$E$12)+((C$66/$C$11)*$G$12)+((C$66/$C$11)*$F$12)),0)</f>
        <v>0</v>
      </c>
      <c r="D67" s="297">
        <f t="shared" ref="D67" si="18">ROUNDDOWN(IF($F$4="OSP8/SZ8",(((D$66/$C$11)*$E$11)+((D$66/$C$11)*$G$11)+(D$66/$C$11)*$F$11),((D$66/$C$11)*$E$12)+((D$66/$C$11)*$G$12)+((D$66/$C$11)*$F$12)),0)</f>
        <v>0</v>
      </c>
      <c r="E67" s="297">
        <f>ROUNDDOWN(IF($F$4="OSP8/SZ8",(((E$66/$C$11)*$E$11)+((E$66/$C$11)*$G$11)+(E$66/$C$11)*$F$11),((E$66/$C$11)*$E$12)+((E$66/$C$11)*$G$12)+((E$66/$C$11)*$F$12)),0)</f>
        <v>0</v>
      </c>
      <c r="F67" s="297">
        <f>ROUNDDOWN(IF($F$4="OSP8/SZ8",(((F$66/$C$11)*$E$11)+((F$66/$C$11)*$G$11)+(F$66/$C$11)*$F$11),((F$66/$C$11)*$E$12)+((F$66/$C$11)*$G$12)+((F$66/$C$11)*$F$12)),0)</f>
        <v>0</v>
      </c>
      <c r="G67" s="326">
        <f>ROUNDDOWN(IF($F$4="OSP8/SZ8",(((G$66/$C$11)*$E$11)+((G$66/$C$11)*$G$11)+(G$66/$C$11)*$F$11),((G$66/$C$11)*$E$12)+((G$66/$C$11)*$G$12)+((G$66/$C$11)*$F$12)),0)</f>
        <v>0</v>
      </c>
      <c r="H67" s="352">
        <f>SUM(C67:G69)</f>
        <v>0</v>
      </c>
      <c r="I67" s="302"/>
    </row>
    <row r="68" spans="1:9" ht="26.25" customHeight="1" x14ac:dyDescent="0.3">
      <c r="A68" s="354" t="str">
        <f>IF($D$1="FR",V_FR!A68,V_DE!A68)</f>
        <v>Infrastructures et travaux - total éligible par partenaire</v>
      </c>
      <c r="B68" s="355">
        <f>IF($D$1="FR",V_FR!B68,V_DE!B68)</f>
        <v>0</v>
      </c>
      <c r="C68" s="325"/>
      <c r="D68" s="325"/>
      <c r="E68" s="325"/>
      <c r="F68" s="325"/>
      <c r="G68" s="327"/>
      <c r="H68" s="352"/>
      <c r="I68" s="302"/>
    </row>
    <row r="69" spans="1:9" ht="26.25" customHeight="1" thickBot="1" x14ac:dyDescent="0.35">
      <c r="A69" s="356" t="str">
        <f>IF($D$1="FR",V_FR!A69,V_DE!A69)</f>
        <v>Equipements - total éligible par partenaire</v>
      </c>
      <c r="B69" s="357">
        <f>IF($D$1="FR",V_FR!B69,V_DE!B69)</f>
        <v>0</v>
      </c>
      <c r="C69" s="298"/>
      <c r="D69" s="298"/>
      <c r="E69" s="298"/>
      <c r="F69" s="298"/>
      <c r="G69" s="328"/>
      <c r="H69" s="353"/>
      <c r="I69" s="302"/>
    </row>
    <row r="70" spans="1:9" ht="20.399999999999999" customHeight="1" thickBot="1" x14ac:dyDescent="0.35">
      <c r="A70" s="306" t="str">
        <f>IF($D$1="FR",V_FR!A70,V_DE!A70)</f>
        <v>Catégories de dépenses</v>
      </c>
      <c r="B70" s="307">
        <f>IF($D$1="FR",V_FR!B70,V_DE!B70)</f>
        <v>0</v>
      </c>
      <c r="C70" s="239"/>
      <c r="D70" s="209"/>
      <c r="E70" s="209"/>
      <c r="F70" s="240"/>
      <c r="G70" s="241"/>
      <c r="H70" s="210" t="str">
        <f>IF($D$1="FR",V_FR!H70,V_DE!H70)</f>
        <v>Total</v>
      </c>
      <c r="I70" s="210" t="str">
        <f>IF($D$1="FR",V_FR!I70,V_DE!I70)</f>
        <v>Contrôle</v>
      </c>
    </row>
    <row r="71" spans="1:9" ht="31.5" customHeight="1" x14ac:dyDescent="0.3">
      <c r="A71" s="323" t="str">
        <f>IF($D$1="FR",V_FR!A71,V_DE!A71)</f>
        <v xml:space="preserve">Services externes </v>
      </c>
      <c r="B71" s="324">
        <f>IF($D$1="FR",V_FR!B71,V_DE!B71)</f>
        <v>0</v>
      </c>
      <c r="C71" s="273"/>
      <c r="D71" s="273"/>
      <c r="E71" s="273"/>
      <c r="F71" s="273"/>
      <c r="G71" s="274"/>
      <c r="H71" s="230">
        <f>SUM(C71:G71)</f>
        <v>0</v>
      </c>
      <c r="I71" s="301" t="e">
        <f>IF(AND(H72&gt;0,F62&gt;0),"Attention! Les OSP9&amp;11 ne permettent pas le financement de frais d'infrastructures, veuillez corriger / Achtung! Die SZ9&amp;11 erlauben keine Finanzierung von Infrastrukturkosten, bitte korrigieren. ","")</f>
        <v>#VALUE!</v>
      </c>
    </row>
    <row r="72" spans="1:9" ht="31.5" customHeight="1" x14ac:dyDescent="0.3">
      <c r="A72" s="309" t="str">
        <f>IF($D$1="FR",V_FR!A72,V_DE!A72)</f>
        <v xml:space="preserve">Infrastructures et travaux </v>
      </c>
      <c r="B72" s="310">
        <f>IF($D$1="FR",V_FR!B72,V_DE!B72)</f>
        <v>0</v>
      </c>
      <c r="C72" s="283"/>
      <c r="D72" s="283"/>
      <c r="E72" s="283"/>
      <c r="F72" s="283"/>
      <c r="G72" s="284"/>
      <c r="H72" s="88">
        <f t="shared" ref="H72:H73" si="19">SUM(C72:G72)</f>
        <v>0</v>
      </c>
      <c r="I72" s="302"/>
    </row>
    <row r="73" spans="1:9" ht="31.5" customHeight="1" thickBot="1" x14ac:dyDescent="0.35">
      <c r="A73" s="311" t="str">
        <f>IF($D$1="FR",V_FR!A73,V_DE!A73)</f>
        <v>Equipements</v>
      </c>
      <c r="B73" s="312">
        <f>IF($D$1="FR",V_FR!B73,V_DE!B73)</f>
        <v>0</v>
      </c>
      <c r="C73" s="281">
        <v>0</v>
      </c>
      <c r="D73" s="281"/>
      <c r="E73" s="281"/>
      <c r="F73" s="281"/>
      <c r="G73" s="282"/>
      <c r="H73" s="231">
        <f t="shared" si="19"/>
        <v>0</v>
      </c>
      <c r="I73" s="302"/>
    </row>
    <row r="74" spans="1:9" ht="31.5" customHeight="1" thickBot="1" x14ac:dyDescent="0.35">
      <c r="A74" s="299" t="str">
        <f>IF($D$1="FR",V_FR!A74,V_DE!A74)</f>
        <v>Sous total</v>
      </c>
      <c r="B74" s="300">
        <f>IF($D$1="FR",V_FR!B74,V_DE!B74)</f>
        <v>0</v>
      </c>
      <c r="C74" s="9">
        <f>SUM(C71:C73)</f>
        <v>0</v>
      </c>
      <c r="D74" s="9">
        <f>SUM(D71:D73)</f>
        <v>0</v>
      </c>
      <c r="E74" s="9">
        <f t="shared" ref="E74:F74" si="20">SUM(E71:E73)</f>
        <v>0</v>
      </c>
      <c r="F74" s="9">
        <f t="shared" si="20"/>
        <v>0</v>
      </c>
      <c r="G74" s="10">
        <f t="shared" ref="G74" si="21">SUM(G71:G73)</f>
        <v>0</v>
      </c>
      <c r="H74" s="154">
        <f>SUM(C74:G74)</f>
        <v>0</v>
      </c>
      <c r="I74" s="301" t="str">
        <f>IF(OR(C67&lt;C74,D67&lt;D74,E67&lt;E74,F67&lt;F74,G67&lt;G74,H67&lt;H74),CONCATENATE("Allocation totale excédée! Vérifiez la répartition des frais et / ou l'allocation totale des catégories de dépenses 
","Gesamtzuweisung überschritten! Überprüfen Sie die Kostenverteilung und / oder die Gesamtzuweisung der Kostenkategorien"),"")</f>
        <v/>
      </c>
    </row>
    <row r="75" spans="1:9" ht="31.5" customHeight="1" thickBot="1" x14ac:dyDescent="0.35">
      <c r="A75" s="299" t="str">
        <f>IF($D$1="FR",V_FR!A75,V_DE!A75)</f>
        <v>Total - Calcul financier - partie 2</v>
      </c>
      <c r="B75" s="300">
        <f>IF($D$1="FR",V_FR!B75,V_DE!B75)</f>
        <v>0</v>
      </c>
      <c r="C75" s="11">
        <f>C74</f>
        <v>0</v>
      </c>
      <c r="D75" s="11">
        <f t="shared" ref="D75:F75" si="22">D74</f>
        <v>0</v>
      </c>
      <c r="E75" s="11">
        <f>E74</f>
        <v>0</v>
      </c>
      <c r="F75" s="11">
        <f t="shared" si="22"/>
        <v>0</v>
      </c>
      <c r="G75" s="12">
        <f>G74</f>
        <v>0</v>
      </c>
      <c r="H75" s="154">
        <f>SUM(C75:G75)</f>
        <v>0</v>
      </c>
      <c r="I75" s="302"/>
    </row>
    <row r="76" spans="1:9" ht="31.5" customHeight="1" thickBot="1" x14ac:dyDescent="0.35">
      <c r="A76" s="299" t="str">
        <f>IF($D$1="FR",V_FR!A76,V_DE!A76)</f>
        <v>contrôle</v>
      </c>
      <c r="B76" s="300">
        <f>IF($D$1="FR",V_FR!B76,V_DE!B76)</f>
        <v>0</v>
      </c>
      <c r="C76" s="149">
        <f>SUM(C67:C69)-SUM(C71:C73)</f>
        <v>0</v>
      </c>
      <c r="D76" s="149">
        <f>SUM(D67:D69)-SUM(D71:D73)</f>
        <v>0</v>
      </c>
      <c r="E76" s="149">
        <f>SUM(E67:E69)-SUM(E71:E73)</f>
        <v>0</v>
      </c>
      <c r="F76" s="149">
        <f>SUM(F67:F69)-SUM(F71:F73)</f>
        <v>0</v>
      </c>
      <c r="G76" s="152">
        <f>SUM(G67:G69)-SUM(G71:G73)</f>
        <v>0</v>
      </c>
      <c r="H76" s="154">
        <f>SUM(C76:G76)</f>
        <v>0</v>
      </c>
      <c r="I76" s="302"/>
    </row>
    <row r="77" spans="1:9" ht="27.75" customHeight="1" thickBot="1" x14ac:dyDescent="0.35">
      <c r="A77" s="303" t="str">
        <f>IF($D$1="FR",V_FR!A77,V_DE!A77)</f>
        <v>Calcul financier - partie 3</v>
      </c>
      <c r="B77" s="304">
        <f>IF($D$1="FR",V_FR!B77,V_DE!B77)</f>
        <v>0</v>
      </c>
      <c r="C77" s="304">
        <f>IF($D$1="FR",V_FR!C77,V_DE!C77)</f>
        <v>0</v>
      </c>
      <c r="D77" s="304">
        <f>IF($D$1="FR",V_FR!D77,V_DE!D77)</f>
        <v>0</v>
      </c>
      <c r="E77" s="304">
        <f>IF($D$1="FR",V_FR!E77,V_DE!E77)</f>
        <v>0</v>
      </c>
      <c r="F77" s="304">
        <f>IF($D$1="FR",V_FR!F77,V_DE!F77)</f>
        <v>0</v>
      </c>
      <c r="G77" s="305">
        <f>IF($D$1="FR",V_FR!G77,V_DE!G77)</f>
        <v>0</v>
      </c>
      <c r="H77" s="236"/>
      <c r="I77" s="237"/>
    </row>
    <row r="78" spans="1:9" ht="27.75" customHeight="1" thickBot="1" x14ac:dyDescent="0.35">
      <c r="A78" s="306"/>
      <c r="B78" s="307"/>
      <c r="C78" s="306"/>
      <c r="D78" s="308"/>
      <c r="E78" s="308"/>
      <c r="F78" s="308"/>
      <c r="G78" s="307"/>
      <c r="H78" s="210" t="str">
        <f>IF($D$1="FR",V_FR!H78,V_DE!H78)</f>
        <v>Total</v>
      </c>
      <c r="I78" s="210" t="str">
        <f>IF($D$1="FR",V_FR!I78,V_DE!I78)</f>
        <v>Contrôle</v>
      </c>
    </row>
    <row r="79" spans="1:9" ht="27.9" customHeight="1" thickBot="1" x14ac:dyDescent="0.35">
      <c r="A79" s="295" t="str">
        <f>IF($D$1="FR",V_FR!A79,V_DE!A79)</f>
        <v>Total - Calcul financier - partie 1 &amp; partie 2</v>
      </c>
      <c r="B79" s="296">
        <f>IF($D$1="FR",V_FR!B79,V_DE!B79)</f>
        <v>0</v>
      </c>
      <c r="C79" s="11">
        <f>IF(C67=0,0,(C57+C75))</f>
        <v>0</v>
      </c>
      <c r="D79" s="11">
        <f t="shared" ref="D79:G79" si="23">IF(D67=0,0,(D57+D75))</f>
        <v>0</v>
      </c>
      <c r="E79" s="11">
        <f t="shared" si="23"/>
        <v>0</v>
      </c>
      <c r="F79" s="11">
        <f t="shared" si="23"/>
        <v>0</v>
      </c>
      <c r="G79" s="12">
        <f t="shared" si="23"/>
        <v>0</v>
      </c>
      <c r="H79" s="154">
        <f t="shared" ref="H79" si="24">SUM(C79:G79)</f>
        <v>0</v>
      </c>
      <c r="I79" s="297"/>
    </row>
    <row r="80" spans="1:9" ht="27.9" customHeight="1" thickBot="1" x14ac:dyDescent="0.35">
      <c r="A80" s="299" t="str">
        <f>IF($D$1="FR",V_FR!A80,V_DE!A80)</f>
        <v>contrôle</v>
      </c>
      <c r="B80" s="300">
        <f>IF($D$1="FR",V_FR!B80,V_DE!B80)</f>
        <v>0</v>
      </c>
      <c r="C80" s="154"/>
      <c r="D80" s="154"/>
      <c r="E80" s="154"/>
      <c r="F80" s="154"/>
      <c r="G80" s="155"/>
      <c r="H80" s="238"/>
      <c r="I80" s="298"/>
    </row>
    <row r="81" spans="1:9" ht="15" thickBot="1" x14ac:dyDescent="0.35">
      <c r="A81" s="3"/>
      <c r="B81" s="3"/>
      <c r="C81" s="3"/>
      <c r="D81" s="3"/>
      <c r="E81" s="3"/>
      <c r="F81" s="3"/>
      <c r="G81" s="3"/>
      <c r="H81" s="3"/>
      <c r="I81" s="3"/>
    </row>
    <row r="82" spans="1:9" ht="15" thickBot="1" x14ac:dyDescent="0.35">
      <c r="A82" s="205" t="s">
        <v>30</v>
      </c>
      <c r="B82" s="190" t="str">
        <f>IF($D$1="FR",V_FR!B81,V_DE!B81)</f>
        <v>Les montants sont à indiquer TVA comprise si l'opérateur ne récupère pas la TVA.</v>
      </c>
      <c r="C82" s="191"/>
      <c r="D82" s="191"/>
      <c r="E82" s="191"/>
      <c r="F82" s="192"/>
      <c r="G82" s="3"/>
      <c r="H82" s="3"/>
      <c r="I82" s="3"/>
    </row>
    <row r="83" spans="1:9" x14ac:dyDescent="0.3">
      <c r="A83" s="3"/>
      <c r="B83" s="193" t="str">
        <f>IF($D$1="FR",V_FR!B82,V_DE!B82)</f>
        <v xml:space="preserve">Les montants frais de personnel sont à indiquer pour le pays dans lequel vous êtes localisé. </v>
      </c>
      <c r="C83" s="194"/>
      <c r="D83" s="194"/>
      <c r="E83" s="194"/>
      <c r="F83" s="195"/>
      <c r="G83" s="3"/>
      <c r="H83" s="3"/>
      <c r="I83" s="3"/>
    </row>
    <row r="84" spans="1:9" ht="15" thickBot="1" x14ac:dyDescent="0.35">
      <c r="A84" s="3"/>
      <c r="B84" s="196" t="str">
        <f>IF($D$1="FR",V_FR!B83,V_DE!B83)</f>
        <v>Les postes sont à indiquer en tant que pourcentage d'emploi temps plein.
Un emploi temps plein correspond à 1720 heures de travail par an.</v>
      </c>
      <c r="C84" s="197"/>
      <c r="D84" s="197"/>
      <c r="E84" s="197"/>
      <c r="F84" s="198"/>
      <c r="G84" s="3"/>
      <c r="H84" s="3"/>
      <c r="I84" s="3"/>
    </row>
    <row r="85" spans="1:9" ht="15" thickBot="1" x14ac:dyDescent="0.35">
      <c r="A85" s="3"/>
      <c r="B85" s="3"/>
      <c r="C85" s="3"/>
      <c r="D85" s="3"/>
      <c r="E85" s="3"/>
      <c r="F85" s="3"/>
      <c r="G85" s="3"/>
      <c r="H85" s="3"/>
      <c r="I85" s="3"/>
    </row>
    <row r="86" spans="1:9" ht="15" thickBot="1" x14ac:dyDescent="0.35">
      <c r="A86" s="205" t="s">
        <v>30</v>
      </c>
      <c r="B86" s="435" t="str">
        <f>IF($D$1="FR",V_FR!B86,V_DE!B86)</f>
        <v>Nombre d'heures max. éligibles au projet</v>
      </c>
      <c r="C86" s="432">
        <v>1720</v>
      </c>
      <c r="D86" s="432" t="s">
        <v>244</v>
      </c>
      <c r="E86" s="285" t="s">
        <v>243</v>
      </c>
      <c r="F86" s="286"/>
      <c r="G86" s="3"/>
      <c r="H86" s="3"/>
      <c r="I86" s="3"/>
    </row>
    <row r="87" spans="1:9" ht="15" thickBot="1" x14ac:dyDescent="0.35">
      <c r="A87" s="3"/>
      <c r="B87" s="436" t="str">
        <f>IF($D$1="FR",V_FR!B86,V_DE!B86)</f>
        <v>Nombre d'heures max. éligibles au projet</v>
      </c>
      <c r="C87" s="434"/>
      <c r="D87" s="434"/>
      <c r="E87" s="287"/>
      <c r="F87" s="288"/>
      <c r="G87" s="3"/>
      <c r="H87" s="3"/>
      <c r="I87" s="3"/>
    </row>
    <row r="88" spans="1:9" x14ac:dyDescent="0.3">
      <c r="A88" s="3"/>
      <c r="B88" s="429" t="str">
        <f>IF($D$1="FR",V_FR!B88,V_DE!B88)</f>
        <v>Exemples: taux d'affectation de personnel (proposés fréquemment) à un projet par rapport au maximum éligible dans le cadre du programme Interreg GR (1720 heures)</v>
      </c>
      <c r="C88" s="432"/>
      <c r="D88" s="199">
        <v>0.1</v>
      </c>
      <c r="E88" s="200">
        <f t="shared" ref="E88:E93" si="25">$C$86*D88</f>
        <v>172</v>
      </c>
      <c r="F88" s="244" t="str">
        <f>IF($D$1="FR",V_FR!F88,V_DE!F88)</f>
        <v>heures par an</v>
      </c>
      <c r="G88" s="3"/>
      <c r="H88" s="3"/>
      <c r="I88" s="3"/>
    </row>
    <row r="89" spans="1:9" x14ac:dyDescent="0.3">
      <c r="A89" s="3"/>
      <c r="B89" s="430" t="str">
        <f>IF($D$1="FR",V_FR!B88,V_DE!B88)</f>
        <v>Exemples: taux d'affectation de personnel (proposés fréquemment) à un projet par rapport au maximum éligible dans le cadre du programme Interreg GR (1720 heures)</v>
      </c>
      <c r="C89" s="433"/>
      <c r="D89" s="201">
        <v>0.2</v>
      </c>
      <c r="E89" s="202">
        <f t="shared" si="25"/>
        <v>344</v>
      </c>
      <c r="F89" s="245" t="str">
        <f>IF($D$1="FR",V_FR!F88,V_DE!F88)</f>
        <v>heures par an</v>
      </c>
      <c r="G89" s="3"/>
      <c r="H89" s="3"/>
      <c r="I89" s="3"/>
    </row>
    <row r="90" spans="1:9" x14ac:dyDescent="0.3">
      <c r="A90" s="3"/>
      <c r="B90" s="430">
        <f>IF($D$1="FR",V_FR!B90,V_DE!B90)</f>
        <v>0</v>
      </c>
      <c r="C90" s="433"/>
      <c r="D90" s="201">
        <v>0.5</v>
      </c>
      <c r="E90" s="202">
        <f t="shared" si="25"/>
        <v>860</v>
      </c>
      <c r="F90" s="245" t="str">
        <f>IF($D$1="FR",V_FR!F90,V_DE!F90)</f>
        <v>heures par an</v>
      </c>
      <c r="G90" s="3"/>
      <c r="H90" s="3"/>
      <c r="I90" s="3"/>
    </row>
    <row r="91" spans="1:9" x14ac:dyDescent="0.3">
      <c r="A91" s="3"/>
      <c r="B91" s="430">
        <f>IF($D$1="FR",V_FR!B90,V_DE!B90)</f>
        <v>0</v>
      </c>
      <c r="C91" s="433"/>
      <c r="D91" s="201">
        <v>0.75</v>
      </c>
      <c r="E91" s="202">
        <f t="shared" si="25"/>
        <v>1290</v>
      </c>
      <c r="F91" s="245" t="str">
        <f>IF($D$1="FR",V_FR!F90,V_DE!F90)</f>
        <v>heures par an</v>
      </c>
      <c r="G91" s="3"/>
      <c r="H91" s="3"/>
      <c r="I91" s="3"/>
    </row>
    <row r="92" spans="1:9" x14ac:dyDescent="0.3">
      <c r="A92" s="3"/>
      <c r="B92" s="430">
        <f>IF($D$1="FR",V_FR!B92,V_DE!B92)</f>
        <v>0</v>
      </c>
      <c r="C92" s="433"/>
      <c r="D92" s="201">
        <v>0.8</v>
      </c>
      <c r="E92" s="202">
        <f t="shared" si="25"/>
        <v>1376</v>
      </c>
      <c r="F92" s="245" t="str">
        <f>IF($D$1="FR",V_FR!F92,V_DE!F92)</f>
        <v>heures par an</v>
      </c>
      <c r="G92" s="3"/>
      <c r="H92" s="3"/>
      <c r="I92" s="3"/>
    </row>
    <row r="93" spans="1:9" ht="15" thickBot="1" x14ac:dyDescent="0.35">
      <c r="A93" s="3"/>
      <c r="B93" s="431">
        <f>IF($D$1="FR",V_FR!B92,V_DE!B92)</f>
        <v>0</v>
      </c>
      <c r="C93" s="434"/>
      <c r="D93" s="203">
        <v>0.9</v>
      </c>
      <c r="E93" s="204">
        <f t="shared" si="25"/>
        <v>1548</v>
      </c>
      <c r="F93" s="246" t="str">
        <f>IF($D$1="FR",V_FR!F92,V_DE!F92)</f>
        <v>heures par an</v>
      </c>
      <c r="G93" s="3"/>
      <c r="H93" s="3"/>
      <c r="I93" s="3"/>
    </row>
  </sheetData>
  <sheetProtection algorithmName="SHA-512" hashValue="gDpsavehao8Q+UH+tqB9wWfB6w7Bi2z0oz7wpRzi2gPfg5KVcwOzGOQcWRkqIP2R4OCR8XPAXAWFKAdgFkcrUA==" saltValue="0SgRMIlZAyMpoaGJ/3CTsw==" spinCount="100000" sheet="1" objects="1" scenarios="1"/>
  <mergeCells count="114">
    <mergeCell ref="B88:B93"/>
    <mergeCell ref="C88:C93"/>
    <mergeCell ref="B86:B87"/>
    <mergeCell ref="C86:C87"/>
    <mergeCell ref="D86:D87"/>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I38:I40"/>
    <mergeCell ref="A39:B39"/>
    <mergeCell ref="A40:B40"/>
    <mergeCell ref="A41:B41"/>
    <mergeCell ref="I41:I43"/>
    <mergeCell ref="A42:B42"/>
    <mergeCell ref="A43:B43"/>
    <mergeCell ref="A33:G33"/>
    <mergeCell ref="H33:I33"/>
    <mergeCell ref="A34:G34"/>
    <mergeCell ref="A36:B36"/>
    <mergeCell ref="I36:I37"/>
    <mergeCell ref="A37:B37"/>
    <mergeCell ref="I51:I52"/>
    <mergeCell ref="A52:B52"/>
    <mergeCell ref="A53:B53"/>
    <mergeCell ref="A56:B56"/>
    <mergeCell ref="A44:B44"/>
    <mergeCell ref="I44:I46"/>
    <mergeCell ref="A45:B45"/>
    <mergeCell ref="A46:B46"/>
    <mergeCell ref="A47:B47"/>
    <mergeCell ref="I47:I49"/>
    <mergeCell ref="A48:B48"/>
    <mergeCell ref="A49:B49"/>
    <mergeCell ref="G67:G69"/>
    <mergeCell ref="H58:I58"/>
    <mergeCell ref="A59:G59"/>
    <mergeCell ref="H59:I64"/>
    <mergeCell ref="A60:B60"/>
    <mergeCell ref="C60:G60"/>
    <mergeCell ref="A61:B61"/>
    <mergeCell ref="C61:G61"/>
    <mergeCell ref="C62:D64"/>
    <mergeCell ref="H67:H69"/>
    <mergeCell ref="A68:B68"/>
    <mergeCell ref="A69:B69"/>
    <mergeCell ref="E86:F87"/>
    <mergeCell ref="H8:I15"/>
    <mergeCell ref="A79:B79"/>
    <mergeCell ref="I79:I80"/>
    <mergeCell ref="A80:B80"/>
    <mergeCell ref="A74:B74"/>
    <mergeCell ref="I74:I76"/>
    <mergeCell ref="A75:B75"/>
    <mergeCell ref="A76:B76"/>
    <mergeCell ref="A77:G77"/>
    <mergeCell ref="A78:B78"/>
    <mergeCell ref="C78:G78"/>
    <mergeCell ref="I71:I73"/>
    <mergeCell ref="A72:B72"/>
    <mergeCell ref="A73:B73"/>
    <mergeCell ref="F62:G64"/>
    <mergeCell ref="A65:B65"/>
    <mergeCell ref="A66:B66"/>
    <mergeCell ref="I66:I69"/>
    <mergeCell ref="A67:B67"/>
    <mergeCell ref="C67:C69"/>
    <mergeCell ref="D67:D69"/>
    <mergeCell ref="E67:E69"/>
    <mergeCell ref="F67:F69"/>
  </mergeCells>
  <conditionalFormatting sqref="B9">
    <cfRule type="containsText" dxfId="40" priority="13" operator="containsText" text="Oui/Ja">
      <formula>NOT(ISERROR(SEARCH("Oui/Ja",B9)))</formula>
    </cfRule>
  </conditionalFormatting>
  <conditionalFormatting sqref="C9">
    <cfRule type="containsText" dxfId="39" priority="12" operator="containsText" text="Non/Nein">
      <formula>NOT(ISERROR(SEARCH("Non/Nein",C9)))</formula>
    </cfRule>
  </conditionalFormatting>
  <conditionalFormatting sqref="C16:G16">
    <cfRule type="containsText" dxfId="38" priority="15" operator="containsText" text="Budget">
      <formula>NOT(ISERROR(SEARCH("Budget",C16)))</formula>
    </cfRule>
  </conditionalFormatting>
  <conditionalFormatting sqref="C21:G21">
    <cfRule type="containsText" dxfId="37" priority="14" operator="containsText" text="erreur">
      <formula>NOT(ISERROR(SEARCH("erreur",C21)))</formula>
    </cfRule>
  </conditionalFormatting>
  <conditionalFormatting sqref="C75:G76">
    <cfRule type="cellIs" dxfId="36" priority="8" stopIfTrue="1" operator="lessThan">
      <formula>0</formula>
    </cfRule>
    <cfRule type="cellIs" dxfId="35" priority="9" stopIfTrue="1" operator="greaterThan">
      <formula>0</formula>
    </cfRule>
    <cfRule type="cellIs" dxfId="34" priority="10" stopIfTrue="1" operator="equal">
      <formula>0</formula>
    </cfRule>
  </conditionalFormatting>
  <conditionalFormatting sqref="C80:G80">
    <cfRule type="cellIs" dxfId="33" priority="7" stopIfTrue="1" operator="equal">
      <formula>0</formula>
    </cfRule>
  </conditionalFormatting>
  <conditionalFormatting sqref="D1">
    <cfRule type="containsText" dxfId="32" priority="16" operator="containsText" text="FR">
      <formula>NOT(ISERROR(SEARCH("FR",D1)))</formula>
    </cfRule>
    <cfRule type="containsText" dxfId="31" priority="17" operator="containsText" text="DE">
      <formula>NOT(ISERROR(SEARCH("DE",D1)))</formula>
    </cfRule>
  </conditionalFormatting>
  <conditionalFormatting sqref="E4">
    <cfRule type="containsText" dxfId="30" priority="11" operator="containsText" text="Pas d'OSP">
      <formula>NOT(ISERROR(SEARCH("Pas d'OSP",E4)))</formula>
    </cfRule>
  </conditionalFormatting>
  <conditionalFormatting sqref="E5">
    <cfRule type="containsText" dxfId="29" priority="5" operator="containsText" text="a">
      <formula>NOT(ISERROR(SEARCH("a",E5)))</formula>
    </cfRule>
  </conditionalFormatting>
  <conditionalFormatting sqref="E9">
    <cfRule type="containsText" dxfId="28" priority="6" operator="containsText" text="taux">
      <formula>NOT(ISERROR(SEARCH("taux",E9)))</formula>
    </cfRule>
  </conditionalFormatting>
  <conditionalFormatting sqref="H17">
    <cfRule type="containsText" dxfId="27" priority="1" operator="containsText" text="e">
      <formula>NOT(ISERROR(SEARCH("e",H17)))</formula>
    </cfRule>
  </conditionalFormatting>
  <conditionalFormatting sqref="H30:I32">
    <cfRule type="containsText" dxfId="26" priority="4" operator="containsText" text="Attention">
      <formula>NOT(ISERROR(SEARCH("Attention",H30)))</formula>
    </cfRule>
  </conditionalFormatting>
  <conditionalFormatting sqref="I66:I69">
    <cfRule type="containsText" dxfId="25" priority="3" operator="containsText" text="Attention">
      <formula>NOT(ISERROR(SEARCH("Attention",I66)))</formula>
    </cfRule>
  </conditionalFormatting>
  <conditionalFormatting sqref="I71:I76">
    <cfRule type="containsText" dxfId="24" priority="2" operator="containsText" text="Attention">
      <formula>NOT(ISERROR(SEARCH("Attention",I71)))</formula>
    </cfRule>
  </conditionalFormatting>
  <pageMargins left="0.7" right="0.7" top="0.75" bottom="0.75" header="0.3" footer="0.3"/>
  <pageSetup paperSize="9" scale="55" fitToHeight="0" orientation="landscape" r:id="rId1"/>
  <rowBreaks count="2" manualBreakCount="2">
    <brk id="32" max="16383" man="1"/>
    <brk id="57" max="8" man="1"/>
  </rowBreaks>
  <drawing r:id="rId2"/>
  <extLst>
    <ext xmlns:x14="http://schemas.microsoft.com/office/spreadsheetml/2009/9/main" uri="{CCE6A557-97BC-4b89-ADB6-D9C93CAAB3DF}">
      <x14:dataValidations xmlns:xm="http://schemas.microsoft.com/office/excel/2006/main" count="4">
        <x14:dataValidation type="list" showInputMessage="1" showErrorMessage="1" xr:uid="{E56DB7AE-AF57-45B3-8544-7F358D7A37EE}">
          <x14:formula1>
            <xm:f>Calculs_Listes!$B$41:$B$51</xm:f>
          </x14:formula1>
          <xm:sqref>F5:G5</xm:sqref>
        </x14:dataValidation>
        <x14:dataValidation type="list" showInputMessage="1" showErrorMessage="1" xr:uid="{81DDFFDA-BCD7-4BAA-93A7-F1D77E5A210F}">
          <x14:formula1>
            <xm:f>Calculs_Listes!$D$34:$H$34</xm:f>
          </x14:formula1>
          <xm:sqref>C37:G37</xm:sqref>
        </x14:dataValidation>
        <x14:dataValidation type="list" showInputMessage="1" showErrorMessage="1" xr:uid="{086C7648-9217-463A-A05F-4D688D2F773A}">
          <x14:formula1>
            <xm:f>Calculs_Listes!$B$34:$B$37</xm:f>
          </x14:formula1>
          <xm:sqref>F4:G4</xm:sqref>
        </x14:dataValidation>
        <x14:dataValidation type="list" showInputMessage="1" showErrorMessage="1" xr:uid="{D8A986E0-AC70-4473-A061-17EEEB30E1F2}">
          <x14:formula1>
            <xm:f>Calculs_Listes!$B$29:$B$32</xm:f>
          </x14:formula1>
          <xm:sqref>D1:G1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R93"/>
  <sheetViews>
    <sheetView zoomScaleNormal="100" zoomScaleSheetLayoutView="85" workbookViewId="0">
      <selection activeCell="D1" sqref="D1:G1"/>
    </sheetView>
  </sheetViews>
  <sheetFormatPr defaultColWidth="8.77734375" defaultRowHeight="14.4" x14ac:dyDescent="0.3"/>
  <cols>
    <col min="1" max="1" width="24" customWidth="1"/>
    <col min="2" max="2" width="24" style="2" customWidth="1"/>
    <col min="3" max="7" width="24.44140625" customWidth="1"/>
    <col min="8" max="8" width="23.109375" customWidth="1"/>
    <col min="9" max="9" width="42.44140625" customWidth="1"/>
  </cols>
  <sheetData>
    <row r="1" spans="1:16" ht="37.5" customHeight="1" thickBot="1" x14ac:dyDescent="0.35">
      <c r="A1" s="535" t="s">
        <v>227</v>
      </c>
      <c r="B1" s="536"/>
      <c r="C1" s="537"/>
      <c r="D1" s="524" t="s">
        <v>1</v>
      </c>
      <c r="E1" s="525"/>
      <c r="F1" s="525"/>
      <c r="G1" s="525"/>
      <c r="H1" s="515"/>
      <c r="I1" s="516"/>
    </row>
    <row r="2" spans="1:16" ht="27.75" customHeight="1" thickBot="1" x14ac:dyDescent="0.35">
      <c r="A2" s="489" t="s">
        <v>246</v>
      </c>
      <c r="B2" s="490"/>
      <c r="C2" s="490"/>
      <c r="D2" s="490"/>
      <c r="E2" s="490"/>
      <c r="F2" s="490"/>
      <c r="G2" s="490"/>
      <c r="H2" s="517"/>
      <c r="I2" s="518"/>
    </row>
    <row r="3" spans="1:16" ht="19.5" customHeight="1" thickBot="1" x14ac:dyDescent="0.35">
      <c r="A3" s="529" t="s">
        <v>13</v>
      </c>
      <c r="B3" s="530"/>
      <c r="C3" s="540"/>
      <c r="D3" s="529" t="s">
        <v>15</v>
      </c>
      <c r="E3" s="530"/>
      <c r="F3" s="530"/>
      <c r="G3" s="530"/>
      <c r="H3" s="517"/>
      <c r="I3" s="518"/>
    </row>
    <row r="4" spans="1:16" ht="30.75" customHeight="1" x14ac:dyDescent="0.3">
      <c r="A4" s="404" t="s">
        <v>11</v>
      </c>
      <c r="B4" s="531" t="s">
        <v>231</v>
      </c>
      <c r="C4" s="532"/>
      <c r="D4" s="58" t="s">
        <v>16</v>
      </c>
      <c r="E4" s="82" t="str">
        <f>IF(OR($F$4="OSP8/SZ8",$F$4="OSP9/SZ9",$F$4="OSP11/SZ11"),"","Pas d'OSP renseigné / Kein SZ ausgewählt")</f>
        <v/>
      </c>
      <c r="F4" s="543" t="s">
        <v>44</v>
      </c>
      <c r="G4" s="544"/>
      <c r="H4" s="519"/>
      <c r="I4" s="518"/>
      <c r="P4" t="s">
        <v>93</v>
      </c>
    </row>
    <row r="5" spans="1:16" ht="30.75" customHeight="1" thickBot="1" x14ac:dyDescent="0.35">
      <c r="A5" s="405"/>
      <c r="B5" s="533"/>
      <c r="C5" s="534"/>
      <c r="D5" s="59" t="s">
        <v>32</v>
      </c>
      <c r="E5" s="185" t="str">
        <f>IF(AND($F$5="",OR($F$4="OSP9/SZ9",$F$4="OSP11/SZ11")),"","Mauvais OSP renseigné   
Falsches SZ ausgewählt")</f>
        <v>Mauvais OSP renseigné   
Falsches SZ ausgewählt</v>
      </c>
      <c r="F5" s="545"/>
      <c r="G5" s="546"/>
      <c r="H5" s="520"/>
      <c r="I5" s="521"/>
    </row>
    <row r="6" spans="1:16" ht="35.4" customHeight="1" thickBot="1" x14ac:dyDescent="0.35">
      <c r="A6" s="69" t="s">
        <v>2</v>
      </c>
      <c r="B6" s="541" t="s">
        <v>231</v>
      </c>
      <c r="C6" s="542"/>
      <c r="D6" s="58" t="s">
        <v>81</v>
      </c>
      <c r="E6" s="526"/>
      <c r="F6" s="527"/>
      <c r="G6" s="528"/>
      <c r="H6" s="522" t="s">
        <v>69</v>
      </c>
      <c r="I6" s="523"/>
      <c r="O6" t="s">
        <v>94</v>
      </c>
    </row>
    <row r="7" spans="1:16" ht="35.4" customHeight="1" thickBot="1" x14ac:dyDescent="0.35">
      <c r="A7" s="70" t="s">
        <v>12</v>
      </c>
      <c r="B7" s="538"/>
      <c r="C7" s="539"/>
      <c r="D7" s="60" t="s">
        <v>82</v>
      </c>
      <c r="E7" s="421">
        <f>SUM(C18:G18)</f>
        <v>0</v>
      </c>
      <c r="F7" s="422"/>
      <c r="G7" s="423"/>
      <c r="H7" s="36"/>
      <c r="I7" s="37"/>
    </row>
    <row r="8" spans="1:16" ht="35.4" customHeight="1" thickBot="1" x14ac:dyDescent="0.35">
      <c r="A8" s="71" t="s">
        <v>58</v>
      </c>
      <c r="B8" s="549"/>
      <c r="C8" s="550"/>
      <c r="D8" s="61" t="s">
        <v>49</v>
      </c>
      <c r="E8" s="426">
        <f>SUM(C20:G20)</f>
        <v>0</v>
      </c>
      <c r="F8" s="427"/>
      <c r="G8" s="428"/>
      <c r="H8" s="38"/>
      <c r="I8" s="33"/>
    </row>
    <row r="9" spans="1:16" ht="35.4" customHeight="1" thickBot="1" x14ac:dyDescent="0.35">
      <c r="A9" s="72" t="s">
        <v>200</v>
      </c>
      <c r="B9" s="41" t="str">
        <f>IF($E$6&lt;$B$12,"Oui/Ja","")</f>
        <v>Oui/Ja</v>
      </c>
      <c r="C9" s="81" t="str">
        <f>IF($E$6&gt;$C$11,"Non/Nein","")</f>
        <v/>
      </c>
      <c r="D9" s="62" t="s">
        <v>35</v>
      </c>
      <c r="E9" s="64" t="e">
        <f>IF(F9&gt;90%,"Taux FEDER  dépassé
EFRE-Satz überschritten","")</f>
        <v>#DIV/0!</v>
      </c>
      <c r="F9" s="410" t="e">
        <f>AVERAGE(C19:G19)</f>
        <v>#DIV/0!</v>
      </c>
      <c r="G9" s="411"/>
      <c r="H9" s="39"/>
      <c r="I9" s="35"/>
    </row>
    <row r="10" spans="1:16" ht="30.75" customHeight="1" thickBot="1" x14ac:dyDescent="0.35">
      <c r="A10" s="73"/>
      <c r="B10" s="75" t="s">
        <v>43</v>
      </c>
      <c r="C10" s="76" t="s">
        <v>42</v>
      </c>
      <c r="D10" s="63" t="s">
        <v>194</v>
      </c>
      <c r="E10" s="65" t="s">
        <v>24</v>
      </c>
      <c r="F10" s="65" t="s">
        <v>70</v>
      </c>
      <c r="G10" s="65" t="s">
        <v>197</v>
      </c>
      <c r="H10" s="34"/>
      <c r="I10" s="35"/>
    </row>
    <row r="11" spans="1:16" ht="30.75" customHeight="1" thickBot="1" x14ac:dyDescent="0.35">
      <c r="A11" s="70" t="s">
        <v>14</v>
      </c>
      <c r="B11" s="77">
        <v>35001</v>
      </c>
      <c r="C11" s="78">
        <v>200000</v>
      </c>
      <c r="D11" s="63" t="s">
        <v>191</v>
      </c>
      <c r="E11" s="66">
        <f>Calculs_Listes!L63</f>
        <v>16063</v>
      </c>
      <c r="F11" s="67">
        <f>Calculs_Listes!M63</f>
        <v>2.1020568584717378</v>
      </c>
      <c r="G11" s="68">
        <f>Calculs_Listes!N63</f>
        <v>142557</v>
      </c>
      <c r="H11" s="34"/>
      <c r="I11" s="35"/>
    </row>
    <row r="12" spans="1:16" ht="30.75" customHeight="1" thickBot="1" x14ac:dyDescent="0.35">
      <c r="A12" s="74" t="s">
        <v>75</v>
      </c>
      <c r="B12" s="79">
        <v>200001</v>
      </c>
      <c r="C12" s="80" t="s">
        <v>76</v>
      </c>
      <c r="D12" s="63" t="s">
        <v>57</v>
      </c>
      <c r="E12" s="66">
        <f>Calculs_Listes!L64</f>
        <v>15792</v>
      </c>
      <c r="F12" s="67">
        <f>Calculs_Listes!M64</f>
        <v>0</v>
      </c>
      <c r="G12" s="68">
        <f>Calculs_Listes!N64</f>
        <v>151578</v>
      </c>
      <c r="H12" s="34"/>
      <c r="I12" s="35"/>
    </row>
    <row r="13" spans="1:16" ht="27.75" customHeight="1" thickBot="1" x14ac:dyDescent="0.35">
      <c r="A13" s="547" t="s">
        <v>68</v>
      </c>
      <c r="B13" s="548"/>
      <c r="C13" s="548"/>
      <c r="D13" s="490"/>
      <c r="E13" s="490"/>
      <c r="F13" s="490"/>
      <c r="G13" s="490"/>
      <c r="H13" s="34"/>
      <c r="I13" s="35"/>
    </row>
    <row r="14" spans="1:16" ht="25.5" customHeight="1" thickBot="1" x14ac:dyDescent="0.35">
      <c r="A14" s="444"/>
      <c r="B14" s="445"/>
      <c r="C14" s="83" t="s">
        <v>165</v>
      </c>
      <c r="D14" s="83" t="s">
        <v>166</v>
      </c>
      <c r="E14" s="83" t="s">
        <v>167</v>
      </c>
      <c r="F14" s="83" t="s">
        <v>168</v>
      </c>
      <c r="G14" s="84" t="s">
        <v>169</v>
      </c>
      <c r="H14" s="34"/>
      <c r="I14" s="35"/>
    </row>
    <row r="15" spans="1:16" ht="25.5" customHeight="1" thickBot="1" x14ac:dyDescent="0.35">
      <c r="A15" s="446" t="s">
        <v>199</v>
      </c>
      <c r="B15" s="447"/>
      <c r="C15" s="42"/>
      <c r="D15" s="42"/>
      <c r="E15" s="42"/>
      <c r="F15" s="42"/>
      <c r="G15" s="43"/>
      <c r="H15" s="34"/>
      <c r="I15" s="35"/>
    </row>
    <row r="16" spans="1:16" s="4" customFormat="1" ht="25.5" customHeight="1" thickBot="1" x14ac:dyDescent="0.35">
      <c r="A16" s="392" t="s">
        <v>83</v>
      </c>
      <c r="B16" s="393"/>
      <c r="C16" s="167" t="str">
        <f>IF(OR(SUM($C$17:$G$17)&gt;$E$6,SUM($C$18:$G$18)&gt;$E$6),"Budget total dépassé
Gesamtbudget überstiegen","")</f>
        <v/>
      </c>
      <c r="D16" s="167" t="str">
        <f t="shared" ref="D16:G16" si="0">IF(OR(SUM($C$17:$G$17)&gt;$E$6,SUM($C$18:$G$18)&gt;$E$6),"Budget total dépassé
Gesamtbudget überstiegen","")</f>
        <v/>
      </c>
      <c r="E16" s="167" t="str">
        <f t="shared" si="0"/>
        <v/>
      </c>
      <c r="F16" s="167" t="str">
        <f t="shared" si="0"/>
        <v/>
      </c>
      <c r="G16" s="168" t="str">
        <f t="shared" si="0"/>
        <v/>
      </c>
      <c r="H16" s="87" t="s">
        <v>34</v>
      </c>
      <c r="I16" s="40" t="s">
        <v>89</v>
      </c>
    </row>
    <row r="17" spans="1:18" ht="25.5" customHeight="1" x14ac:dyDescent="0.3">
      <c r="A17" s="448" t="s">
        <v>41</v>
      </c>
      <c r="B17" s="449"/>
      <c r="C17" s="248"/>
      <c r="D17" s="248"/>
      <c r="E17" s="248"/>
      <c r="F17" s="248"/>
      <c r="G17" s="249"/>
      <c r="H17" s="91">
        <f t="shared" ref="H17:H20" si="1">SUM(C17:G17)</f>
        <v>0</v>
      </c>
      <c r="I17" s="551" t="s">
        <v>195</v>
      </c>
    </row>
    <row r="18" spans="1:18" ht="25.5" customHeight="1" x14ac:dyDescent="0.3">
      <c r="A18" s="85" t="s">
        <v>67</v>
      </c>
      <c r="B18" s="86"/>
      <c r="C18" s="88">
        <f>C79</f>
        <v>0</v>
      </c>
      <c r="D18" s="88">
        <f>D79</f>
        <v>0</v>
      </c>
      <c r="E18" s="88">
        <f t="shared" ref="E18:G18" si="2">E79</f>
        <v>0</v>
      </c>
      <c r="F18" s="88">
        <f t="shared" si="2"/>
        <v>0</v>
      </c>
      <c r="G18" s="89">
        <f t="shared" si="2"/>
        <v>0</v>
      </c>
      <c r="H18" s="90">
        <f t="shared" si="1"/>
        <v>0</v>
      </c>
      <c r="I18" s="552"/>
    </row>
    <row r="19" spans="1:18" ht="25.5" customHeight="1" x14ac:dyDescent="0.3">
      <c r="A19" s="388" t="s">
        <v>27</v>
      </c>
      <c r="B19" s="389"/>
      <c r="C19" s="264"/>
      <c r="D19" s="264"/>
      <c r="E19" s="264"/>
      <c r="F19" s="264"/>
      <c r="G19" s="265"/>
      <c r="H19" s="92" t="e">
        <f>SUM(C19:G19)/B8</f>
        <v>#DIV/0!</v>
      </c>
      <c r="I19" s="552"/>
      <c r="R19" t="s">
        <v>95</v>
      </c>
    </row>
    <row r="20" spans="1:18" ht="25.5" customHeight="1" thickBot="1" x14ac:dyDescent="0.35">
      <c r="A20" s="390" t="s">
        <v>37</v>
      </c>
      <c r="B20" s="391"/>
      <c r="C20" s="101">
        <f>IF(C18&gt;C17,IF($F$4="OSP8/SZ8",C17*60%,C17*57%),C79*C19)</f>
        <v>0</v>
      </c>
      <c r="D20" s="101">
        <f>IF(D18&gt;D17,IF($F$4="OSP8/SZ8",D17*60%,D17*57%),D79*D19)</f>
        <v>0</v>
      </c>
      <c r="E20" s="101">
        <f>IF(E18&gt;E17,IF($F$4="OSP8/SZ8",E17*60%,E17*57%),E79*E19)</f>
        <v>0</v>
      </c>
      <c r="F20" s="101">
        <f>IF(F18&gt;F17,IF($F$4="OSP8/SZ8",F17*60%,F17*57%),F79*F19)</f>
        <v>0</v>
      </c>
      <c r="G20" s="102">
        <f>IF(G18&gt;G17,IF($F$4="OSP8/SZ8",G17*60%,G17*57%),G79*G19)</f>
        <v>0</v>
      </c>
      <c r="H20" s="93">
        <f t="shared" si="1"/>
        <v>0</v>
      </c>
      <c r="I20" s="552"/>
      <c r="R20" t="s">
        <v>96</v>
      </c>
    </row>
    <row r="21" spans="1:18" s="4" customFormat="1" ht="25.5" customHeight="1" thickBot="1" x14ac:dyDescent="0.35">
      <c r="A21" s="392" t="s">
        <v>84</v>
      </c>
      <c r="B21" s="393"/>
      <c r="C21" s="103" t="e">
        <f>IF(SUM(C19,C23,C25,C27)=100%,"","erreur dans Co-Financement 
Fehler bei der Kofinanzierung")</f>
        <v>#DIV/0!</v>
      </c>
      <c r="D21" s="104" t="e">
        <f>IF(SUM(D19,D23,D25,D27)=100%,"","erreur dans Co-Financement 
Fehler bei der Kofinanzierung")</f>
        <v>#DIV/0!</v>
      </c>
      <c r="E21" s="104" t="e">
        <f>IF(SUM(E19,E23,E25,E27)=100%,"","erreur dans Co-Financement 
Fehler bei der Kofinanzierung")</f>
        <v>#DIV/0!</v>
      </c>
      <c r="F21" s="104" t="e">
        <f>IF(SUM(F19,F23,F25,F27)=100%,"","erreur dans Co-Financement 
Fehler bei der Kofinanzierung")</f>
        <v>#DIV/0!</v>
      </c>
      <c r="G21" s="105" t="e">
        <f>IF(SUM(G19,G23,G25,G27)=100%,"","erreur dans Co-Financement 
Fehler bei der Kofinanzierung")</f>
        <v>#DIV/0!</v>
      </c>
      <c r="H21" s="94" t="s">
        <v>34</v>
      </c>
      <c r="I21" s="552"/>
    </row>
    <row r="22" spans="1:18" ht="25.5" customHeight="1" x14ac:dyDescent="0.3">
      <c r="A22" s="319" t="s">
        <v>38</v>
      </c>
      <c r="B22" s="320"/>
      <c r="C22" s="46"/>
      <c r="D22" s="44"/>
      <c r="E22" s="44"/>
      <c r="F22" s="44"/>
      <c r="G22" s="45"/>
      <c r="H22" s="95">
        <f>SUM(C22:G22)</f>
        <v>0</v>
      </c>
      <c r="I22" s="552"/>
    </row>
    <row r="23" spans="1:18" ht="25.5" customHeight="1" thickBot="1" x14ac:dyDescent="0.35">
      <c r="A23" s="390" t="s">
        <v>28</v>
      </c>
      <c r="B23" s="391"/>
      <c r="C23" s="106" t="e">
        <f>C22/C$18</f>
        <v>#DIV/0!</v>
      </c>
      <c r="D23" s="107" t="e">
        <f t="shared" ref="D23:G23" si="3">D22/D$18</f>
        <v>#DIV/0!</v>
      </c>
      <c r="E23" s="108" t="e">
        <f t="shared" si="3"/>
        <v>#DIV/0!</v>
      </c>
      <c r="F23" s="108" t="e">
        <f t="shared" si="3"/>
        <v>#DIV/0!</v>
      </c>
      <c r="G23" s="109" t="e">
        <f t="shared" si="3"/>
        <v>#DIV/0!</v>
      </c>
      <c r="H23" s="96" t="e">
        <f>SUM(C23:G23)/$B$8</f>
        <v>#DIV/0!</v>
      </c>
      <c r="I23" s="552"/>
    </row>
    <row r="24" spans="1:18" ht="25.5" customHeight="1" x14ac:dyDescent="0.3">
      <c r="A24" s="319" t="s">
        <v>39</v>
      </c>
      <c r="B24" s="320"/>
      <c r="C24" s="46"/>
      <c r="D24" s="44"/>
      <c r="E24" s="44"/>
      <c r="F24" s="44"/>
      <c r="G24" s="45"/>
      <c r="H24" s="91">
        <f t="shared" ref="H24:H26" si="4">SUM(C24:G24)</f>
        <v>0</v>
      </c>
      <c r="I24" s="552"/>
    </row>
    <row r="25" spans="1:18" ht="25.5" customHeight="1" thickBot="1" x14ac:dyDescent="0.35">
      <c r="A25" s="390" t="s">
        <v>29</v>
      </c>
      <c r="B25" s="391"/>
      <c r="C25" s="106" t="e">
        <f>C24/C$18</f>
        <v>#DIV/0!</v>
      </c>
      <c r="D25" s="108" t="e">
        <f t="shared" ref="D25:G25" si="5">D24/D$18</f>
        <v>#DIV/0!</v>
      </c>
      <c r="E25" s="108" t="e">
        <f t="shared" si="5"/>
        <v>#DIV/0!</v>
      </c>
      <c r="F25" s="108" t="e">
        <f t="shared" si="5"/>
        <v>#DIV/0!</v>
      </c>
      <c r="G25" s="109" t="e">
        <f t="shared" si="5"/>
        <v>#DIV/0!</v>
      </c>
      <c r="H25" s="97" t="e">
        <f>SUM(C25:G25)/$B$8</f>
        <v>#DIV/0!</v>
      </c>
      <c r="I25" s="552"/>
    </row>
    <row r="26" spans="1:18" ht="25.5" customHeight="1" x14ac:dyDescent="0.3">
      <c r="A26" s="319" t="s">
        <v>40</v>
      </c>
      <c r="B26" s="320"/>
      <c r="C26" s="46"/>
      <c r="D26" s="44"/>
      <c r="E26" s="44"/>
      <c r="F26" s="44"/>
      <c r="G26" s="45"/>
      <c r="H26" s="98">
        <f t="shared" si="4"/>
        <v>0</v>
      </c>
      <c r="I26" s="552"/>
    </row>
    <row r="27" spans="1:18" ht="25.5" customHeight="1" thickBot="1" x14ac:dyDescent="0.35">
      <c r="A27" s="390" t="s">
        <v>201</v>
      </c>
      <c r="B27" s="391"/>
      <c r="C27" s="110" t="e">
        <f>C26/C$18</f>
        <v>#DIV/0!</v>
      </c>
      <c r="D27" s="111" t="e">
        <f t="shared" ref="D27:G27" si="6">D26/D$18</f>
        <v>#DIV/0!</v>
      </c>
      <c r="E27" s="111" t="e">
        <f t="shared" si="6"/>
        <v>#DIV/0!</v>
      </c>
      <c r="F27" s="111" t="e">
        <f t="shared" si="6"/>
        <v>#DIV/0!</v>
      </c>
      <c r="G27" s="112" t="e">
        <f t="shared" si="6"/>
        <v>#DIV/0!</v>
      </c>
      <c r="H27" s="97" t="e">
        <f>SUM(C27:G27)/$B$8</f>
        <v>#DIV/0!</v>
      </c>
      <c r="I27" s="552"/>
    </row>
    <row r="28" spans="1:18" ht="25.5" customHeight="1" thickBot="1" x14ac:dyDescent="0.35">
      <c r="A28" s="450" t="s">
        <v>91</v>
      </c>
      <c r="B28" s="451"/>
      <c r="C28" s="113" t="e">
        <f>C19+C23+C25+C27</f>
        <v>#DIV/0!</v>
      </c>
      <c r="D28" s="113" t="e">
        <f t="shared" ref="D28:G28" si="7">D19+D23+D25+D27</f>
        <v>#DIV/0!</v>
      </c>
      <c r="E28" s="113" t="e">
        <f t="shared" si="7"/>
        <v>#DIV/0!</v>
      </c>
      <c r="F28" s="113" t="e">
        <f t="shared" si="7"/>
        <v>#DIV/0!</v>
      </c>
      <c r="G28" s="114" t="e">
        <f t="shared" si="7"/>
        <v>#DIV/0!</v>
      </c>
      <c r="H28" s="99" t="e">
        <f>SUM(H19,H23,H25,H27)</f>
        <v>#DIV/0!</v>
      </c>
      <c r="I28" s="552"/>
    </row>
    <row r="29" spans="1:18" ht="25.5" customHeight="1" thickBot="1" x14ac:dyDescent="0.35">
      <c r="A29" s="452" t="s">
        <v>92</v>
      </c>
      <c r="B29" s="453"/>
      <c r="C29" s="101">
        <f>C18-C20-C22-C24-C26</f>
        <v>0</v>
      </c>
      <c r="D29" s="101">
        <f t="shared" ref="D29:G29" si="8">D18-D20-D22-D24-D26</f>
        <v>0</v>
      </c>
      <c r="E29" s="101">
        <f t="shared" si="8"/>
        <v>0</v>
      </c>
      <c r="F29" s="101">
        <f t="shared" si="8"/>
        <v>0</v>
      </c>
      <c r="G29" s="115">
        <f t="shared" si="8"/>
        <v>0</v>
      </c>
      <c r="H29" s="100">
        <f>SUM(H22,H24,H26)</f>
        <v>0</v>
      </c>
      <c r="I29" s="553"/>
    </row>
    <row r="30" spans="1:18" ht="25.5" customHeight="1" thickBot="1" x14ac:dyDescent="0.35">
      <c r="A30" s="295" t="s">
        <v>90</v>
      </c>
      <c r="B30" s="454"/>
      <c r="C30" s="455"/>
      <c r="D30" s="455"/>
      <c r="E30" s="455"/>
      <c r="F30" s="455"/>
      <c r="G30" s="456"/>
      <c r="H30" s="481"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L'ensemble des cofinancements -fonds propres, publics, privés- couvrent les fonds restants hors cofinancements FEDER.
Alle Kofinanzierungen - Eigenmittel, öffentliche Mittel, private Mittel - decken die verbleibenden Mittel, die nicht aus dem EFRE kofinanziert werden.</v>
      </c>
      <c r="I30" s="482"/>
    </row>
    <row r="31" spans="1:18" ht="25.5" customHeight="1" x14ac:dyDescent="0.3">
      <c r="A31" s="116" t="s">
        <v>202</v>
      </c>
      <c r="B31" s="116" t="s">
        <v>85</v>
      </c>
      <c r="C31" s="492" t="e">
        <f>SUM(C28:G28)/$B$8</f>
        <v>#DIV/0!</v>
      </c>
      <c r="D31" s="493"/>
      <c r="E31" s="117" t="s">
        <v>86</v>
      </c>
      <c r="F31" s="381" t="e">
        <f>100%-C31</f>
        <v>#DIV/0!</v>
      </c>
      <c r="G31" s="382"/>
      <c r="H31" s="483"/>
      <c r="I31" s="484"/>
    </row>
    <row r="32" spans="1:18" ht="25.5" customHeight="1" thickBot="1" x14ac:dyDescent="0.35">
      <c r="A32" s="118" t="s">
        <v>203</v>
      </c>
      <c r="B32" s="118" t="s">
        <v>87</v>
      </c>
      <c r="C32" s="383">
        <f>SUM($H$22,$H$24,$H$26)</f>
        <v>0</v>
      </c>
      <c r="D32" s="384"/>
      <c r="E32" s="119" t="s">
        <v>88</v>
      </c>
      <c r="F32" s="383">
        <f>E7-SUM(C20:G20)-C32</f>
        <v>0</v>
      </c>
      <c r="G32" s="384"/>
      <c r="H32" s="485"/>
      <c r="I32" s="486"/>
    </row>
    <row r="33" spans="1:9" ht="27.75" customHeight="1" thickBot="1" x14ac:dyDescent="0.35">
      <c r="A33" s="489" t="s">
        <v>48</v>
      </c>
      <c r="B33" s="490"/>
      <c r="C33" s="490"/>
      <c r="D33" s="490"/>
      <c r="E33" s="490"/>
      <c r="F33" s="490"/>
      <c r="G33" s="490"/>
      <c r="H33" s="479"/>
      <c r="I33" s="480"/>
    </row>
    <row r="34" spans="1:9" ht="25.5" customHeight="1" thickBot="1" x14ac:dyDescent="0.35">
      <c r="A34" s="464" t="s">
        <v>45</v>
      </c>
      <c r="B34" s="465"/>
      <c r="C34" s="465"/>
      <c r="D34" s="465"/>
      <c r="E34" s="465"/>
      <c r="F34" s="465"/>
      <c r="G34" s="466"/>
      <c r="H34" s="31"/>
      <c r="I34" s="32"/>
    </row>
    <row r="35" spans="1:9" ht="27.9" customHeight="1" thickBot="1" x14ac:dyDescent="0.35">
      <c r="A35" s="120"/>
      <c r="B35" s="121"/>
      <c r="C35" s="83" t="s">
        <v>165</v>
      </c>
      <c r="D35" s="83" t="s">
        <v>166</v>
      </c>
      <c r="E35" s="83" t="s">
        <v>167</v>
      </c>
      <c r="F35" s="83" t="s">
        <v>168</v>
      </c>
      <c r="G35" s="84" t="s">
        <v>169</v>
      </c>
      <c r="H35" s="83" t="s">
        <v>34</v>
      </c>
      <c r="I35" s="83" t="s">
        <v>3</v>
      </c>
    </row>
    <row r="36" spans="1:9" ht="20.399999999999999" customHeight="1" thickBot="1" x14ac:dyDescent="0.35">
      <c r="A36" s="306" t="s">
        <v>36</v>
      </c>
      <c r="B36" s="307"/>
      <c r="C36" s="122"/>
      <c r="D36" s="122"/>
      <c r="E36" s="122"/>
      <c r="F36" s="122"/>
      <c r="G36" s="123"/>
      <c r="H36" s="124"/>
      <c r="I36" s="497"/>
    </row>
    <row r="37" spans="1:9" ht="27.9" customHeight="1" thickBot="1" x14ac:dyDescent="0.35">
      <c r="A37" s="299" t="s">
        <v>31</v>
      </c>
      <c r="B37" s="300"/>
      <c r="C37" s="42" t="s">
        <v>9</v>
      </c>
      <c r="D37" s="42" t="s">
        <v>9</v>
      </c>
      <c r="E37" s="42" t="s">
        <v>10</v>
      </c>
      <c r="F37" s="42" t="s">
        <v>1</v>
      </c>
      <c r="G37" s="43" t="s">
        <v>0</v>
      </c>
      <c r="H37" s="130"/>
      <c r="I37" s="498"/>
    </row>
    <row r="38" spans="1:9" ht="27.9" customHeight="1" x14ac:dyDescent="0.3">
      <c r="A38" s="323" t="s">
        <v>238</v>
      </c>
      <c r="B38" s="324"/>
      <c r="C38" s="47">
        <v>0</v>
      </c>
      <c r="D38" s="47">
        <v>0</v>
      </c>
      <c r="E38" s="47">
        <v>0</v>
      </c>
      <c r="F38" s="47">
        <v>0</v>
      </c>
      <c r="G38" s="48">
        <v>0</v>
      </c>
      <c r="H38" s="131"/>
      <c r="I38" s="499" t="str">
        <f>IF(SUM(C38:G38)&gt;2,"Attention - l'affection de personnel ne peut pas dépasser deux ETP au niveau du projet / 
Achtung - die Personalausstattung darf auf Projektebene nicht mehr als zwei VZÄ betragen", "")</f>
        <v/>
      </c>
    </row>
    <row r="39" spans="1:9" ht="27.9" customHeight="1" x14ac:dyDescent="0.3">
      <c r="A39" s="309" t="s">
        <v>18</v>
      </c>
      <c r="B39" s="310"/>
      <c r="C39" s="88">
        <f>IF(C$37=Calculs_Listes!$E34,Calculs_Listes!$E35,IF(C$37=Calculs_Listes!$F34,Calculs_Listes!$F35,IF(C$37=Calculs_Listes!$G34,Calculs_Listes!$G35,IF(C$37=Calculs_Listes!$H34,Calculs_Listes!$H35,""))))</f>
        <v>72</v>
      </c>
      <c r="D39" s="88">
        <f>IF(D37=Calculs_Listes!$E34,Calculs_Listes!$E35,IF(D37=Calculs_Listes!$F34,Calculs_Listes!$F35,IF(D37=Calculs_Listes!$G34,Calculs_Listes!$G35,IF(D37=Calculs_Listes!$H34,Calculs_Listes!$H35,""))))</f>
        <v>72</v>
      </c>
      <c r="E39" s="88">
        <f>IF(E37=Calculs_Listes!$E34,Calculs_Listes!$E35,IF(E37=Calculs_Listes!$F34,Calculs_Listes!$F35,IF(E37=Calculs_Listes!$G34,Calculs_Listes!$G35,IF(E37=Calculs_Listes!$H34,Calculs_Listes!$H35,""))))</f>
        <v>83</v>
      </c>
      <c r="F39" s="88">
        <f>IF(F37=Calculs_Listes!$E34,Calculs_Listes!$E35,IF(F37=Calculs_Listes!$F34,Calculs_Listes!$F35,IF(F37=Calculs_Listes!$G34,Calculs_Listes!$G35,IF(F37=Calculs_Listes!$H34,Calculs_Listes!$H35,""))))</f>
        <v>64</v>
      </c>
      <c r="G39" s="88">
        <f>IF(G37=Calculs_Listes!$E34,Calculs_Listes!$E35,IF(G37=Calculs_Listes!$F34,Calculs_Listes!$F35,IF(G37=Calculs_Listes!$G34,Calculs_Listes!$G35,IF(G37=Calculs_Listes!$H34,Calculs_Listes!$H35,""))))</f>
        <v>68</v>
      </c>
      <c r="H39" s="128">
        <f t="shared" ref="H39:H40" si="9">SUM(C39:G39)</f>
        <v>359</v>
      </c>
      <c r="I39" s="500"/>
    </row>
    <row r="40" spans="1:9" ht="27.9" customHeight="1" thickBot="1" x14ac:dyDescent="0.35">
      <c r="A40" s="311" t="s">
        <v>19</v>
      </c>
      <c r="B40" s="312"/>
      <c r="C40" s="101">
        <f>((C38*1720)*C39*$B$7)/12</f>
        <v>0</v>
      </c>
      <c r="D40" s="101">
        <f>((D38*1720)*D39*$B$7)/12</f>
        <v>0</v>
      </c>
      <c r="E40" s="101">
        <f>((E38*1720)*E39*$B$7)/12</f>
        <v>0</v>
      </c>
      <c r="F40" s="101">
        <f>((F38*1720)*F39*$B$7)/12</f>
        <v>0</v>
      </c>
      <c r="G40" s="102">
        <f>((G38*1720)*G39*$B$7)/12</f>
        <v>0</v>
      </c>
      <c r="H40" s="129">
        <f t="shared" si="9"/>
        <v>0</v>
      </c>
      <c r="I40" s="501"/>
    </row>
    <row r="41" spans="1:9" ht="36.6" customHeight="1" x14ac:dyDescent="0.3">
      <c r="A41" s="323" t="s">
        <v>239</v>
      </c>
      <c r="B41" s="324"/>
      <c r="C41" s="49">
        <v>0</v>
      </c>
      <c r="D41" s="49">
        <v>0</v>
      </c>
      <c r="E41" s="49">
        <v>0</v>
      </c>
      <c r="F41" s="49">
        <v>0</v>
      </c>
      <c r="G41" s="50">
        <v>0</v>
      </c>
      <c r="H41" s="131"/>
      <c r="I41" s="467" t="str">
        <f>IF(SUM(C41:G41)&gt;6,"Attention - l'affection de personnel ne peut pas dépasser deux ETP au niveau du projet / 
Achtung - die Personalausstattung darf auf Projektebene nicht mehr als zwei VZÄ betragen", "")</f>
        <v/>
      </c>
    </row>
    <row r="42" spans="1:9" ht="27.9" customHeight="1" x14ac:dyDescent="0.3">
      <c r="A42" s="309" t="s">
        <v>18</v>
      </c>
      <c r="B42" s="310"/>
      <c r="C42" s="88">
        <f>IF(C$37=Calculs_Listes!$E34,Calculs_Listes!$E36,IF(C$37=Calculs_Listes!$F34,Calculs_Listes!$F36,IF(C$37=Calculs_Listes!$G34,Calculs_Listes!$G36,IF(C$37=Calculs_Listes!$H34,Calculs_Listes!$H36,""))))</f>
        <v>47</v>
      </c>
      <c r="D42" s="88">
        <f>IF(D$37=Calculs_Listes!$E34,Calculs_Listes!$E36,IF(D$37=Calculs_Listes!$F34,Calculs_Listes!$F36,IF(D$37=Calculs_Listes!$G34,Calculs_Listes!$G36,IF(D$37=Calculs_Listes!$H34,Calculs_Listes!$H36,""))))</f>
        <v>47</v>
      </c>
      <c r="E42" s="88">
        <f>IF(E$37=Calculs_Listes!$E34,Calculs_Listes!$E36,IF(E$37=Calculs_Listes!$F34,Calculs_Listes!$F36,IF(E$37=Calculs_Listes!$G34,Calculs_Listes!$G36,IF(E$37=Calculs_Listes!$H34,Calculs_Listes!$H36,""))))</f>
        <v>62</v>
      </c>
      <c r="F42" s="88">
        <f>IF(F$37=Calculs_Listes!$E34,Calculs_Listes!$E36,IF(F$37=Calculs_Listes!$F34,Calculs_Listes!$F36,IF(F$37=Calculs_Listes!$G34,Calculs_Listes!$G36,IF(F$37=Calculs_Listes!$H34,Calculs_Listes!$H36,""))))</f>
        <v>45</v>
      </c>
      <c r="G42" s="88">
        <f>IF(G$37=Calculs_Listes!$E34,Calculs_Listes!$E36,IF(G$37=Calculs_Listes!$F34,Calculs_Listes!$F36,IF(G$37=Calculs_Listes!$G34,Calculs_Listes!$G36,IF(G$37=Calculs_Listes!$H34,Calculs_Listes!$H36,""))))</f>
        <v>45</v>
      </c>
      <c r="H42" s="128">
        <f t="shared" ref="H42:H43" si="10">SUM(C42:G42)</f>
        <v>246</v>
      </c>
      <c r="I42" s="468"/>
    </row>
    <row r="43" spans="1:9" ht="27.9" customHeight="1" thickBot="1" x14ac:dyDescent="0.35">
      <c r="A43" s="311" t="s">
        <v>20</v>
      </c>
      <c r="B43" s="312"/>
      <c r="C43" s="101">
        <f>((C41*1720)*C42*$B$7)/12</f>
        <v>0</v>
      </c>
      <c r="D43" s="101">
        <f>((D41*1720)*D42*$B$7)/12</f>
        <v>0</v>
      </c>
      <c r="E43" s="101">
        <f>((E41*1720)*E42*$B$7)/12</f>
        <v>0</v>
      </c>
      <c r="F43" s="101">
        <f>((F41*1720)*F42*$B$7)/12</f>
        <v>0</v>
      </c>
      <c r="G43" s="102">
        <f>((G41*1720)*G42*$B$7)/12</f>
        <v>0</v>
      </c>
      <c r="H43" s="129">
        <f t="shared" si="10"/>
        <v>0</v>
      </c>
      <c r="I43" s="469"/>
    </row>
    <row r="44" spans="1:9" ht="27.9" customHeight="1" x14ac:dyDescent="0.3">
      <c r="A44" s="323" t="s">
        <v>240</v>
      </c>
      <c r="B44" s="324"/>
      <c r="C44" s="49">
        <v>0</v>
      </c>
      <c r="D44" s="49">
        <v>0</v>
      </c>
      <c r="E44" s="49">
        <v>0</v>
      </c>
      <c r="F44" s="49">
        <v>0</v>
      </c>
      <c r="G44" s="50">
        <v>0</v>
      </c>
      <c r="H44" s="131"/>
      <c r="I44" s="467"/>
    </row>
    <row r="45" spans="1:9" ht="27.9" customHeight="1" x14ac:dyDescent="0.3">
      <c r="A45" s="309" t="s">
        <v>18</v>
      </c>
      <c r="B45" s="310"/>
      <c r="C45" s="88">
        <f>IF(C$37=Calculs_Listes!$E34,Calculs_Listes!$E37,IF(C$37=Calculs_Listes!$F34,Calculs_Listes!$F37,IF(C$37=Calculs_Listes!$G34,Calculs_Listes!$G37,IF(C$37=Calculs_Listes!$H34,Calculs_Listes!$H37,""))))</f>
        <v>39</v>
      </c>
      <c r="D45" s="88">
        <f>IF(D$37=Calculs_Listes!$E34,Calculs_Listes!$E37,IF(D$37=Calculs_Listes!$F34,Calculs_Listes!$F37,IF(D$37=Calculs_Listes!$G34,Calculs_Listes!$G37,IF(D$37=Calculs_Listes!$H34,Calculs_Listes!$H37,""))))</f>
        <v>39</v>
      </c>
      <c r="E45" s="88">
        <f>IF(E$37=Calculs_Listes!$E34,Calculs_Listes!$E37,IF(E$37=Calculs_Listes!$F34,Calculs_Listes!$F37,IF(E$37=Calculs_Listes!$G34,Calculs_Listes!$G37,IF(E$37=Calculs_Listes!$H34,Calculs_Listes!$H37,""))))</f>
        <v>46</v>
      </c>
      <c r="F45" s="88">
        <f>IF(F$37=Calculs_Listes!$E34,Calculs_Listes!$E37,IF(F$37=Calculs_Listes!$F34,Calculs_Listes!$F37,IF(F$37=Calculs_Listes!$G34,Calculs_Listes!$G37,IF(F$37=Calculs_Listes!$H34,Calculs_Listes!$H37,""))))</f>
        <v>28</v>
      </c>
      <c r="G45" s="88">
        <f>IF(G$37=Calculs_Listes!$E34,Calculs_Listes!$E37,IF(G$37=Calculs_Listes!$F34,Calculs_Listes!$F37,IF(G$37=Calculs_Listes!$G34,Calculs_Listes!$G37,IF(G$37=Calculs_Listes!$H34,Calculs_Listes!$H37,""))))</f>
        <v>33</v>
      </c>
      <c r="H45" s="128">
        <f t="shared" ref="H45:H46" si="11">SUM(C45:G45)</f>
        <v>185</v>
      </c>
      <c r="I45" s="468"/>
    </row>
    <row r="46" spans="1:9" ht="27.9" customHeight="1" thickBot="1" x14ac:dyDescent="0.35">
      <c r="A46" s="311" t="s">
        <v>21</v>
      </c>
      <c r="B46" s="312"/>
      <c r="C46" s="101">
        <f>((C44*1720)*C45*$B$7)/12</f>
        <v>0</v>
      </c>
      <c r="D46" s="101">
        <f>((D44*1720)*D45*$B$7)/12</f>
        <v>0</v>
      </c>
      <c r="E46" s="101">
        <f>((E44*1720)*E45*$B$7)/12</f>
        <v>0</v>
      </c>
      <c r="F46" s="101">
        <f>((F44*1720)*F45*$B$7)/12</f>
        <v>0</v>
      </c>
      <c r="G46" s="102">
        <f>((G44*1720)*G45*$B$7)/12</f>
        <v>0</v>
      </c>
      <c r="H46" s="129">
        <f t="shared" si="11"/>
        <v>0</v>
      </c>
      <c r="I46" s="469"/>
    </row>
    <row r="47" spans="1:9" ht="27.9" customHeight="1" x14ac:dyDescent="0.3">
      <c r="A47" s="360" t="s">
        <v>241</v>
      </c>
      <c r="B47" s="361"/>
      <c r="C47" s="51">
        <v>0</v>
      </c>
      <c r="D47" s="51">
        <v>0</v>
      </c>
      <c r="E47" s="51">
        <v>0</v>
      </c>
      <c r="F47" s="51">
        <v>0</v>
      </c>
      <c r="G47" s="52">
        <v>0</v>
      </c>
      <c r="H47" s="132"/>
      <c r="I47" s="467"/>
    </row>
    <row r="48" spans="1:9" ht="27.9" customHeight="1" x14ac:dyDescent="0.3">
      <c r="A48" s="309" t="s">
        <v>18</v>
      </c>
      <c r="B48" s="310"/>
      <c r="C48" s="88">
        <f>IF(C$37=Calculs_Listes!$E34,Calculs_Listes!$E38,IF(C$37=Calculs_Listes!$F34,Calculs_Listes!$F38,IF(C$37=Calculs_Listes!$G34,Calculs_Listes!$G38,IF(C$37=Calculs_Listes!$H34,Calculs_Listes!$H38,""))))</f>
        <v>33</v>
      </c>
      <c r="D48" s="88">
        <f>IF(D$37=Calculs_Listes!$E34,Calculs_Listes!$E38,IF(D$37=Calculs_Listes!$F34,Calculs_Listes!$F38,IF(D$37=Calculs_Listes!$G34,Calculs_Listes!$G38,IF(D$37=Calculs_Listes!$H34,Calculs_Listes!$H38,""))))</f>
        <v>33</v>
      </c>
      <c r="E48" s="88">
        <f>IF(E$37=Calculs_Listes!$E34,Calculs_Listes!$E38,IF(E$37=Calculs_Listes!$F34,Calculs_Listes!$F38,IF(E$37=Calculs_Listes!$G34,Calculs_Listes!$G38,IF(E$37=Calculs_Listes!$H34,Calculs_Listes!$H38,""))))</f>
        <v>39</v>
      </c>
      <c r="F48" s="88">
        <f>IF(F$37=Calculs_Listes!$E34,Calculs_Listes!$E38,IF(F$37=Calculs_Listes!$F34,Calculs_Listes!$F38,IF(F$37=Calculs_Listes!$G34,Calculs_Listes!$G38,IF(F$37=Calculs_Listes!$H34,Calculs_Listes!$H38,""))))</f>
        <v>23</v>
      </c>
      <c r="G48" s="89">
        <f>IF(G$37=Calculs_Listes!$E34,Calculs_Listes!$E38,IF(G$37=Calculs_Listes!$F34,Calculs_Listes!$F38,IF(G$37=Calculs_Listes!$G34,Calculs_Listes!$G38,IF(G$37=Calculs_Listes!$H34,Calculs_Listes!$H38,""))))</f>
        <v>25</v>
      </c>
      <c r="H48" s="128">
        <f t="shared" ref="H48:H57" si="12">SUM(C48:G48)</f>
        <v>153</v>
      </c>
      <c r="I48" s="468"/>
    </row>
    <row r="49" spans="1:16" ht="27.9" customHeight="1" thickBot="1" x14ac:dyDescent="0.35">
      <c r="A49" s="311" t="s">
        <v>22</v>
      </c>
      <c r="B49" s="312"/>
      <c r="C49" s="101">
        <f>((C47*1720)*C48*$B$7)/12</f>
        <v>0</v>
      </c>
      <c r="D49" s="101">
        <f>((D47*1720)*D48*$B$7)/12</f>
        <v>0</v>
      </c>
      <c r="E49" s="101">
        <f>((E47*1720)*E48*$B$7)/12</f>
        <v>0</v>
      </c>
      <c r="F49" s="101">
        <f>((F47*1720)*F48*$B$7)/12</f>
        <v>0</v>
      </c>
      <c r="G49" s="102">
        <f>((G47*1720)*G48*$B$7)/12</f>
        <v>0</v>
      </c>
      <c r="H49" s="133">
        <f t="shared" si="12"/>
        <v>0</v>
      </c>
      <c r="I49" s="468"/>
    </row>
    <row r="50" spans="1:16" ht="27.9" customHeight="1" thickBot="1" x14ac:dyDescent="0.35">
      <c r="A50" s="457" t="s">
        <v>23</v>
      </c>
      <c r="B50" s="458"/>
      <c r="C50" s="5">
        <f>SUM(C40,C43,C46,C49)</f>
        <v>0</v>
      </c>
      <c r="D50" s="5">
        <f t="shared" ref="D50:G50" si="13">SUM(D40,D43,D46,D49)</f>
        <v>0</v>
      </c>
      <c r="E50" s="5">
        <f t="shared" si="13"/>
        <v>0</v>
      </c>
      <c r="F50" s="5">
        <f t="shared" si="13"/>
        <v>0</v>
      </c>
      <c r="G50" s="6">
        <f t="shared" si="13"/>
        <v>0</v>
      </c>
      <c r="H50" s="134">
        <f t="shared" si="12"/>
        <v>0</v>
      </c>
      <c r="I50" s="135"/>
    </row>
    <row r="51" spans="1:16" ht="27.9" customHeight="1" thickBot="1" x14ac:dyDescent="0.35">
      <c r="A51" s="323" t="s">
        <v>213</v>
      </c>
      <c r="B51" s="324"/>
      <c r="C51" s="44">
        <f>C50*0.15</f>
        <v>0</v>
      </c>
      <c r="D51" s="44">
        <f t="shared" ref="D51:G51" si="14">D50*0.15</f>
        <v>0</v>
      </c>
      <c r="E51" s="44">
        <f t="shared" si="14"/>
        <v>0</v>
      </c>
      <c r="F51" s="44">
        <f t="shared" si="14"/>
        <v>0</v>
      </c>
      <c r="G51" s="46">
        <f t="shared" si="14"/>
        <v>0</v>
      </c>
      <c r="H51" s="136">
        <f t="shared" si="12"/>
        <v>0</v>
      </c>
      <c r="I51" s="467"/>
    </row>
    <row r="52" spans="1:16" ht="27.9" customHeight="1" thickBot="1" x14ac:dyDescent="0.35">
      <c r="A52" s="311" t="s">
        <v>214</v>
      </c>
      <c r="B52" s="312"/>
      <c r="C52" s="53">
        <f>C50*0.05</f>
        <v>0</v>
      </c>
      <c r="D52" s="53">
        <f t="shared" ref="D52:G52" si="15">D50*0.05</f>
        <v>0</v>
      </c>
      <c r="E52" s="53">
        <f t="shared" si="15"/>
        <v>0</v>
      </c>
      <c r="F52" s="53">
        <f t="shared" si="15"/>
        <v>0</v>
      </c>
      <c r="G52" s="54">
        <f t="shared" si="15"/>
        <v>0</v>
      </c>
      <c r="H52" s="137">
        <f t="shared" si="12"/>
        <v>0</v>
      </c>
      <c r="I52" s="468"/>
    </row>
    <row r="53" spans="1:16" ht="27.9" customHeight="1" thickBot="1" x14ac:dyDescent="0.35">
      <c r="A53" s="358" t="s">
        <v>23</v>
      </c>
      <c r="B53" s="359"/>
      <c r="C53" s="7">
        <f>C51+C52</f>
        <v>0</v>
      </c>
      <c r="D53" s="7">
        <f t="shared" ref="D53:G53" si="16">D51+D52</f>
        <v>0</v>
      </c>
      <c r="E53" s="7">
        <f t="shared" si="16"/>
        <v>0</v>
      </c>
      <c r="F53" s="7">
        <f t="shared" si="16"/>
        <v>0</v>
      </c>
      <c r="G53" s="8">
        <f t="shared" si="16"/>
        <v>0</v>
      </c>
      <c r="H53" s="134">
        <f t="shared" si="12"/>
        <v>0</v>
      </c>
      <c r="I53" s="135"/>
    </row>
    <row r="54" spans="1:16" ht="27.9" customHeight="1" x14ac:dyDescent="0.3">
      <c r="A54" s="75" t="s">
        <v>26</v>
      </c>
      <c r="B54" s="125">
        <v>31500</v>
      </c>
      <c r="C54" s="44"/>
      <c r="D54" s="44"/>
      <c r="E54" s="44"/>
      <c r="F54" s="44"/>
      <c r="G54" s="45"/>
      <c r="H54" s="132">
        <f t="shared" si="12"/>
        <v>0</v>
      </c>
      <c r="I54" s="138" t="str">
        <f>IF(SUM(C54:G54)&gt;B54,"Attention - valeur max dépassée / 
Achtung - max. Wert überschritten","")</f>
        <v/>
      </c>
      <c r="P54" t="s">
        <v>97</v>
      </c>
    </row>
    <row r="55" spans="1:16" ht="27.9" customHeight="1" thickBot="1" x14ac:dyDescent="0.35">
      <c r="A55" s="126" t="s">
        <v>232</v>
      </c>
      <c r="B55" s="127">
        <v>5900</v>
      </c>
      <c r="C55" s="53"/>
      <c r="D55" s="53"/>
      <c r="E55" s="53"/>
      <c r="F55" s="53"/>
      <c r="G55" s="55"/>
      <c r="H55" s="133">
        <f t="shared" si="12"/>
        <v>0</v>
      </c>
      <c r="I55" s="139" t="str">
        <f>IF(SUM(C55:G55)&gt;B55,"Attention - valeur max dépassée / 
Achtung - max. Wert überschritten","")</f>
        <v/>
      </c>
      <c r="P55" t="s">
        <v>97</v>
      </c>
    </row>
    <row r="56" spans="1:16" ht="27.9" customHeight="1" thickBot="1" x14ac:dyDescent="0.35">
      <c r="A56" s="299" t="s">
        <v>23</v>
      </c>
      <c r="B56" s="300"/>
      <c r="C56" s="9">
        <f>C54+C55</f>
        <v>0</v>
      </c>
      <c r="D56" s="9">
        <f t="shared" ref="D56:G56" si="17">D54+D55</f>
        <v>0</v>
      </c>
      <c r="E56" s="9">
        <f t="shared" si="17"/>
        <v>0</v>
      </c>
      <c r="F56" s="9">
        <f t="shared" si="17"/>
        <v>0</v>
      </c>
      <c r="G56" s="10">
        <f t="shared" si="17"/>
        <v>0</v>
      </c>
      <c r="H56" s="134">
        <f t="shared" si="12"/>
        <v>0</v>
      </c>
      <c r="I56" s="135"/>
    </row>
    <row r="57" spans="1:16" ht="27.9" customHeight="1" thickBot="1" x14ac:dyDescent="0.35">
      <c r="A57" s="299" t="s">
        <v>53</v>
      </c>
      <c r="B57" s="300"/>
      <c r="C57" s="11">
        <f>C56+C53+C50</f>
        <v>0</v>
      </c>
      <c r="D57" s="11">
        <f t="shared" ref="D57:G57" si="18">D56+D53+D50</f>
        <v>0</v>
      </c>
      <c r="E57" s="11">
        <f t="shared" si="18"/>
        <v>0</v>
      </c>
      <c r="F57" s="11">
        <f t="shared" si="18"/>
        <v>0</v>
      </c>
      <c r="G57" s="12">
        <f t="shared" si="18"/>
        <v>0</v>
      </c>
      <c r="H57" s="134">
        <f t="shared" si="12"/>
        <v>0</v>
      </c>
      <c r="I57" s="134"/>
    </row>
    <row r="58" spans="1:16" ht="27.75" customHeight="1" thickBot="1" x14ac:dyDescent="0.35">
      <c r="A58" s="487" t="s">
        <v>47</v>
      </c>
      <c r="B58" s="491"/>
      <c r="C58" s="491"/>
      <c r="D58" s="491"/>
      <c r="E58" s="491"/>
      <c r="F58" s="491"/>
      <c r="G58" s="488"/>
      <c r="H58" s="487"/>
      <c r="I58" s="488"/>
    </row>
    <row r="59" spans="1:16" ht="25.5" customHeight="1" thickBot="1" x14ac:dyDescent="0.35">
      <c r="A59" s="494" t="s">
        <v>46</v>
      </c>
      <c r="B59" s="495"/>
      <c r="C59" s="495"/>
      <c r="D59" s="495"/>
      <c r="E59" s="495"/>
      <c r="F59" s="495"/>
      <c r="G59" s="496"/>
      <c r="H59" s="502" t="s">
        <v>215</v>
      </c>
      <c r="I59" s="503"/>
    </row>
    <row r="60" spans="1:16" ht="25.5" customHeight="1" thickBot="1" x14ac:dyDescent="0.35">
      <c r="A60" s="319" t="s">
        <v>65</v>
      </c>
      <c r="B60" s="320"/>
      <c r="C60" s="476" t="str">
        <f>B4</f>
        <v>X</v>
      </c>
      <c r="D60" s="477"/>
      <c r="E60" s="477"/>
      <c r="F60" s="477"/>
      <c r="G60" s="478"/>
      <c r="H60" s="504"/>
      <c r="I60" s="505"/>
    </row>
    <row r="61" spans="1:16" ht="25.5" customHeight="1" thickBot="1" x14ac:dyDescent="0.35">
      <c r="A61" s="295"/>
      <c r="B61" s="296"/>
      <c r="C61" s="343">
        <f>E6-H57</f>
        <v>0</v>
      </c>
      <c r="D61" s="344"/>
      <c r="E61" s="344"/>
      <c r="F61" s="344"/>
      <c r="G61" s="345"/>
      <c r="H61" s="504"/>
      <c r="I61" s="505"/>
    </row>
    <row r="62" spans="1:16" ht="35.25" customHeight="1" x14ac:dyDescent="0.3">
      <c r="A62" s="140" t="s">
        <v>73</v>
      </c>
      <c r="B62" s="141" t="s">
        <v>72</v>
      </c>
      <c r="C62" s="470">
        <f>IF(ISERROR(IF($F$4="OSP8/SZ8",(($C$61/$C$11)*$E$11),"")+IF($F$4="OSP8/SZ8",(($C$61/$C$11)*$F$11),"")+IF($F$4="OSP8/SZ8",(($C$61/$C$11)*$G$11),"")),"",IF($F$4="OSP8/SZ8",(($C$61/$C$11)*$E$11),"")+IF($F$4="OSP8/SZ8",(($C$61/$C$11)*$F$11),"")+IF($F$4="OSP8/SZ8",(($C$61/$C$11)*$G$11),""))</f>
        <v>0</v>
      </c>
      <c r="D62" s="471"/>
      <c r="E62" s="142" t="s">
        <v>74</v>
      </c>
      <c r="F62" s="313" t="str">
        <f>IF(ISERROR(IF(OR($F$4="OSP9/SZ9",$F$4="OSP11/SZ11"),(($C$61/$C$11)*$E$12),"")+IF(OR($F$4="OSP9/SZ9",$F$4="OSP11/SZ11"),(($C$61/$C$11)*$F$12),"")+IF(OR($F$4="OSP9/SZ9",$F$4="OSP11/SZ11"),(($C$61/$C$11)*$G$12),"")),"",IF(OR($F$4="OSP9/SZ9",$F$4="OSP11/SZ11"),(($C$61/$C$11)*$E$12),"")+IF(OR($F$4="OSP9/SZ9",$F$4="OSP11/SZ11"),(($C$61/$C$11)*$F$12),"")+IF(OR($F$4="OSP9/SZ9",$F$4="OSP11/SZ11"),(($C$61/$C$11)*$G$12),""))</f>
        <v/>
      </c>
      <c r="G62" s="314"/>
      <c r="H62" s="504"/>
      <c r="I62" s="505"/>
    </row>
    <row r="63" spans="1:16" ht="35.25" customHeight="1" x14ac:dyDescent="0.3">
      <c r="A63" s="143" t="s">
        <v>70</v>
      </c>
      <c r="B63" s="144" t="s">
        <v>72</v>
      </c>
      <c r="C63" s="472"/>
      <c r="D63" s="473"/>
      <c r="E63" s="145" t="s">
        <v>74</v>
      </c>
      <c r="F63" s="315"/>
      <c r="G63" s="316"/>
      <c r="H63" s="504"/>
      <c r="I63" s="505"/>
    </row>
    <row r="64" spans="1:16" ht="35.25" customHeight="1" thickBot="1" x14ac:dyDescent="0.35">
      <c r="A64" s="146" t="s">
        <v>71</v>
      </c>
      <c r="B64" s="147" t="s">
        <v>72</v>
      </c>
      <c r="C64" s="474"/>
      <c r="D64" s="475"/>
      <c r="E64" s="148" t="s">
        <v>74</v>
      </c>
      <c r="F64" s="317"/>
      <c r="G64" s="318"/>
      <c r="H64" s="506"/>
      <c r="I64" s="507"/>
    </row>
    <row r="65" spans="1:9" ht="25.5" customHeight="1" thickBot="1" x14ac:dyDescent="0.35">
      <c r="A65" s="319" t="s">
        <v>66</v>
      </c>
      <c r="B65" s="320"/>
      <c r="C65" s="83" t="s">
        <v>165</v>
      </c>
      <c r="D65" s="83" t="s">
        <v>166</v>
      </c>
      <c r="E65" s="83" t="s">
        <v>167</v>
      </c>
      <c r="F65" s="83" t="s">
        <v>168</v>
      </c>
      <c r="G65" s="84" t="s">
        <v>169</v>
      </c>
      <c r="H65" s="83" t="s">
        <v>34</v>
      </c>
      <c r="I65" s="83" t="s">
        <v>3</v>
      </c>
    </row>
    <row r="66" spans="1:9" ht="25.5" customHeight="1" thickBot="1" x14ac:dyDescent="0.35">
      <c r="A66" s="508"/>
      <c r="B66" s="509"/>
      <c r="C66" s="165">
        <f>IF(C17-C57&lt;0,0,C17-C57)</f>
        <v>0</v>
      </c>
      <c r="D66" s="165">
        <f>IF(D17-D57&lt;0,0,D17-D57)</f>
        <v>0</v>
      </c>
      <c r="E66" s="165">
        <f>IF(E17-E57&lt;0,0,E17-E57)</f>
        <v>0</v>
      </c>
      <c r="F66" s="165">
        <f>IF(F17-F57&lt;0,0,F17-F57)</f>
        <v>0</v>
      </c>
      <c r="G66" s="166">
        <f>IF(G17-G57&lt;0,0,G17-G57)</f>
        <v>0</v>
      </c>
      <c r="H66" s="132">
        <f>SUM(C66:G66)</f>
        <v>0</v>
      </c>
      <c r="I66" s="499" t="str">
        <f>IF(F62="","","Attention! Les OSP9 &amp; 11 ne permettent pas le cofinancement de dépenses d'infrastructures / Achtung! Die SZ9 &amp; 11 erlauben keine Kofinanzierung von Infrastrukturausgaben")</f>
        <v/>
      </c>
    </row>
    <row r="67" spans="1:9" ht="26.25" customHeight="1" x14ac:dyDescent="0.3">
      <c r="A67" s="323" t="s">
        <v>50</v>
      </c>
      <c r="B67" s="324"/>
      <c r="C67" s="297">
        <f>ROUNDDOWN(IF($F$4="OSP8/SZ8",(((C$66/$C$11)*$E$11)+((C$66/$C$11)*$G$11)+(C$66/$C$11)*$F$11),((C$66/$C$11)*$E$12)+((C$66/$C$11)*$G$12)+((C$66/$C$11)*$F$12)),0)</f>
        <v>0</v>
      </c>
      <c r="D67" s="297">
        <f>ROUNDDOWN(IF($F$4="OSP8/SZ8",(((D$66/$C$11)*$E$11)+((D$66/$C$11)*$G$11)+(D$66/$C$11)*$F$11),((D$66/$C$11)*$E$12)+((D$66/$C$11)*$G$12)+((D$66/$C$11)*$F$12)),0)</f>
        <v>0</v>
      </c>
      <c r="E67" s="297">
        <f>ROUNDDOWN(IF($F$4="OSP8/SZ8",(((E$66/$C$11)*$E$11)+((E$66/$C$11)*$G$11)+(E$66/$C$11)*$F$11),((E$66/$C$11)*$E$12)+((E$66/$C$11)*$G$12)+((E$66/$C$11)*$F$12)),0)</f>
        <v>0</v>
      </c>
      <c r="F67" s="297">
        <f>ROUNDDOWN(IF($F$4="OSP8/SZ8",(((F$66/$C$11)*$E$11)+((F$66/$C$11)*$G$11)+(F$66/$C$11)*$F$11),((F$66/$C$11)*$E$12)+((F$66/$C$11)*$G$12)+((F$66/$C$11)*$F$12)),0)</f>
        <v>0</v>
      </c>
      <c r="G67" s="297">
        <f>ROUNDDOWN(IF($F$4="OSP8/SZ8",(((G$66/$C$11)*$E$11)+((G$66/$C$11)*$G$11)+(G$66/$C$11)*$F$11),((G$66/$C$11)*$E$12)+((G$66/$C$11)*$G$12)+((G$66/$C$11)*$F$12)),0)</f>
        <v>0</v>
      </c>
      <c r="H67" s="510">
        <f>SUM(C67:G69)</f>
        <v>0</v>
      </c>
      <c r="I67" s="500"/>
    </row>
    <row r="68" spans="1:9" ht="26.25" customHeight="1" x14ac:dyDescent="0.3">
      <c r="A68" s="354" t="s">
        <v>52</v>
      </c>
      <c r="B68" s="355"/>
      <c r="C68" s="325"/>
      <c r="D68" s="325"/>
      <c r="E68" s="325"/>
      <c r="F68" s="325"/>
      <c r="G68" s="325"/>
      <c r="H68" s="510"/>
      <c r="I68" s="500"/>
    </row>
    <row r="69" spans="1:9" ht="26.25" customHeight="1" thickBot="1" x14ac:dyDescent="0.35">
      <c r="A69" s="356" t="s">
        <v>51</v>
      </c>
      <c r="B69" s="357"/>
      <c r="C69" s="298"/>
      <c r="D69" s="298"/>
      <c r="E69" s="298"/>
      <c r="F69" s="298"/>
      <c r="G69" s="298"/>
      <c r="H69" s="511"/>
      <c r="I69" s="500"/>
    </row>
    <row r="70" spans="1:9" ht="20.399999999999999" customHeight="1" thickBot="1" x14ac:dyDescent="0.35">
      <c r="A70" s="306" t="s">
        <v>36</v>
      </c>
      <c r="B70" s="307"/>
      <c r="C70" s="122"/>
      <c r="D70" s="149"/>
      <c r="E70" s="149"/>
      <c r="F70" s="150"/>
      <c r="G70" s="151"/>
      <c r="H70" s="83" t="s">
        <v>34</v>
      </c>
      <c r="I70" s="83" t="s">
        <v>3</v>
      </c>
    </row>
    <row r="71" spans="1:9" ht="31.5" customHeight="1" x14ac:dyDescent="0.3">
      <c r="A71" s="323" t="s">
        <v>24</v>
      </c>
      <c r="B71" s="324"/>
      <c r="C71" s="44">
        <v>0</v>
      </c>
      <c r="D71" s="44">
        <v>0</v>
      </c>
      <c r="E71" s="44">
        <v>0</v>
      </c>
      <c r="F71" s="44">
        <v>0</v>
      </c>
      <c r="G71" s="45">
        <v>0</v>
      </c>
      <c r="H71" s="132">
        <f>SUM(C71:G71)</f>
        <v>0</v>
      </c>
      <c r="I71" s="499" t="str">
        <f>IF(AND(H72&gt;0,F62&gt;0),"Attention! Les OSP9&amp;11 ne permettent pas le financement de frais d'infrastructures, veuillez corriger / Achtung! Die SZ9&amp;11 erlauben keine Finanzierung von Infrastrukturkosten, bitte korrigieren. ","")</f>
        <v/>
      </c>
    </row>
    <row r="72" spans="1:9" ht="31.5" customHeight="1" x14ac:dyDescent="0.3">
      <c r="A72" s="309" t="s">
        <v>25</v>
      </c>
      <c r="B72" s="310"/>
      <c r="C72" s="56"/>
      <c r="D72" s="56"/>
      <c r="E72" s="56"/>
      <c r="F72" s="56"/>
      <c r="G72" s="57"/>
      <c r="H72" s="128">
        <f t="shared" ref="H72:H73" si="19">SUM(C72:G72)</f>
        <v>0</v>
      </c>
      <c r="I72" s="500"/>
    </row>
    <row r="73" spans="1:9" ht="31.5" customHeight="1" thickBot="1" x14ac:dyDescent="0.35">
      <c r="A73" s="311" t="s">
        <v>71</v>
      </c>
      <c r="B73" s="312"/>
      <c r="C73" s="53"/>
      <c r="D73" s="53"/>
      <c r="E73" s="53"/>
      <c r="F73" s="53"/>
      <c r="G73" s="55"/>
      <c r="H73" s="133">
        <f t="shared" si="19"/>
        <v>0</v>
      </c>
      <c r="I73" s="500"/>
    </row>
    <row r="74" spans="1:9" ht="31.5" customHeight="1" thickBot="1" x14ac:dyDescent="0.35">
      <c r="A74" s="299" t="s">
        <v>23</v>
      </c>
      <c r="B74" s="300"/>
      <c r="C74" s="9">
        <f>SUM(C71:C73)</f>
        <v>0</v>
      </c>
      <c r="D74" s="9">
        <f t="shared" ref="D74:G74" si="20">SUM(D71:D73)</f>
        <v>0</v>
      </c>
      <c r="E74" s="9">
        <f t="shared" si="20"/>
        <v>0</v>
      </c>
      <c r="F74" s="9">
        <f t="shared" si="20"/>
        <v>0</v>
      </c>
      <c r="G74" s="10">
        <f t="shared" si="20"/>
        <v>0</v>
      </c>
      <c r="H74" s="134">
        <f>SUM(C74:G74)</f>
        <v>0</v>
      </c>
      <c r="I74" s="499" t="str">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
      </c>
    </row>
    <row r="75" spans="1:9" ht="31.5" customHeight="1" thickBot="1" x14ac:dyDescent="0.35">
      <c r="A75" s="299" t="s">
        <v>54</v>
      </c>
      <c r="B75" s="300"/>
      <c r="C75" s="11">
        <f>C74</f>
        <v>0</v>
      </c>
      <c r="D75" s="11">
        <f>D74</f>
        <v>0</v>
      </c>
      <c r="E75" s="11">
        <f>E74</f>
        <v>0</v>
      </c>
      <c r="F75" s="11">
        <f>F74</f>
        <v>0</v>
      </c>
      <c r="G75" s="12">
        <f>G74</f>
        <v>0</v>
      </c>
      <c r="H75" s="134">
        <f>SUM(C75:G75)</f>
        <v>0</v>
      </c>
      <c r="I75" s="500"/>
    </row>
    <row r="76" spans="1:9" ht="31.5" customHeight="1" thickBot="1" x14ac:dyDescent="0.35">
      <c r="A76" s="299" t="s">
        <v>17</v>
      </c>
      <c r="B76" s="300"/>
      <c r="C76" s="149">
        <f>SUM(C67:C69)-SUM(C71:C73)</f>
        <v>0</v>
      </c>
      <c r="D76" s="149">
        <f>SUM(D67:D69)-SUM(D71:D73)</f>
        <v>0</v>
      </c>
      <c r="E76" s="149">
        <f>SUM(E67:E69)-SUM(E71:E73)</f>
        <v>0</v>
      </c>
      <c r="F76" s="149">
        <f>SUM(F67:F69)-SUM(F71:F73)</f>
        <v>0</v>
      </c>
      <c r="G76" s="152">
        <f>SUM(G67:G69)-SUM(G71:G73)</f>
        <v>0</v>
      </c>
      <c r="H76" s="134">
        <f>SUM(C76:G76)</f>
        <v>0</v>
      </c>
      <c r="I76" s="500"/>
    </row>
    <row r="77" spans="1:9" ht="27.75" customHeight="1" thickBot="1" x14ac:dyDescent="0.35">
      <c r="A77" s="512" t="s">
        <v>56</v>
      </c>
      <c r="B77" s="513"/>
      <c r="C77" s="513"/>
      <c r="D77" s="513"/>
      <c r="E77" s="513"/>
      <c r="F77" s="513"/>
      <c r="G77" s="514"/>
      <c r="H77" s="29"/>
      <c r="I77" s="30"/>
    </row>
    <row r="78" spans="1:9" ht="27.75" customHeight="1" thickBot="1" x14ac:dyDescent="0.35">
      <c r="A78" s="306"/>
      <c r="B78" s="307"/>
      <c r="C78" s="83" t="s">
        <v>165</v>
      </c>
      <c r="D78" s="83" t="s">
        <v>166</v>
      </c>
      <c r="E78" s="83" t="s">
        <v>167</v>
      </c>
      <c r="F78" s="83" t="s">
        <v>168</v>
      </c>
      <c r="G78" s="84" t="s">
        <v>169</v>
      </c>
      <c r="H78" s="83" t="s">
        <v>34</v>
      </c>
      <c r="I78" s="83" t="s">
        <v>3</v>
      </c>
    </row>
    <row r="79" spans="1:9" ht="27.9" customHeight="1" thickBot="1" x14ac:dyDescent="0.35">
      <c r="A79" s="295" t="s">
        <v>55</v>
      </c>
      <c r="B79" s="296"/>
      <c r="C79" s="11">
        <f>C57+C75</f>
        <v>0</v>
      </c>
      <c r="D79" s="11">
        <f>D57+D75</f>
        <v>0</v>
      </c>
      <c r="E79" s="11">
        <f>E57+E75</f>
        <v>0</v>
      </c>
      <c r="F79" s="11">
        <f>F57+F75</f>
        <v>0</v>
      </c>
      <c r="G79" s="12">
        <f>G57+G75</f>
        <v>0</v>
      </c>
      <c r="H79" s="134">
        <f t="shared" ref="H79" si="21">SUM(C79:G79)</f>
        <v>0</v>
      </c>
      <c r="I79" s="467"/>
    </row>
    <row r="80" spans="1:9" ht="27.9" customHeight="1" thickBot="1" x14ac:dyDescent="0.35">
      <c r="A80" s="299" t="s">
        <v>17</v>
      </c>
      <c r="B80" s="300"/>
      <c r="C80" s="154"/>
      <c r="D80" s="154"/>
      <c r="E80" s="154"/>
      <c r="F80" s="154"/>
      <c r="G80" s="155"/>
      <c r="H80" s="153"/>
      <c r="I80" s="469"/>
    </row>
    <row r="81" spans="1:7" x14ac:dyDescent="0.3">
      <c r="A81" s="3" t="s">
        <v>30</v>
      </c>
      <c r="B81" s="164" t="s">
        <v>33</v>
      </c>
      <c r="C81" s="3"/>
      <c r="D81" s="3"/>
      <c r="E81" s="3"/>
      <c r="F81" s="3"/>
      <c r="G81" s="3"/>
    </row>
    <row r="82" spans="1:7" x14ac:dyDescent="0.3">
      <c r="A82" s="3"/>
      <c r="B82" s="164" t="s">
        <v>196</v>
      </c>
      <c r="C82" s="3"/>
      <c r="D82" s="3"/>
      <c r="E82" s="3"/>
      <c r="F82" s="3"/>
      <c r="G82" s="3"/>
    </row>
    <row r="83" spans="1:7" x14ac:dyDescent="0.3">
      <c r="A83" s="3"/>
      <c r="B83" s="164" t="s">
        <v>170</v>
      </c>
      <c r="C83" s="3"/>
      <c r="D83" s="3"/>
      <c r="E83" s="3"/>
      <c r="F83" s="3"/>
      <c r="G83" s="3"/>
    </row>
    <row r="85" spans="1:7" ht="15" thickBot="1" x14ac:dyDescent="0.35"/>
    <row r="86" spans="1:7" ht="15" thickBot="1" x14ac:dyDescent="0.35">
      <c r="A86" s="205" t="s">
        <v>30</v>
      </c>
      <c r="B86" s="435" t="s">
        <v>171</v>
      </c>
      <c r="C86" s="432">
        <v>1720</v>
      </c>
      <c r="D86" s="432" t="s">
        <v>242</v>
      </c>
      <c r="E86" s="462" t="s">
        <v>193</v>
      </c>
      <c r="F86" s="385"/>
    </row>
    <row r="87" spans="1:7" ht="15" thickBot="1" x14ac:dyDescent="0.35">
      <c r="A87" s="3"/>
      <c r="B87" s="436"/>
      <c r="C87" s="434"/>
      <c r="D87" s="434"/>
      <c r="E87" s="463"/>
      <c r="F87" s="387"/>
    </row>
    <row r="88" spans="1:7" x14ac:dyDescent="0.3">
      <c r="A88" s="3"/>
      <c r="B88" s="429" t="s">
        <v>172</v>
      </c>
      <c r="C88" s="432"/>
      <c r="D88" s="199">
        <v>0.1</v>
      </c>
      <c r="E88" s="200">
        <f t="shared" ref="E88:E93" si="22">$C$86*D88</f>
        <v>172</v>
      </c>
      <c r="F88" s="244" t="s">
        <v>193</v>
      </c>
    </row>
    <row r="89" spans="1:7" x14ac:dyDescent="0.3">
      <c r="A89" s="3"/>
      <c r="B89" s="430"/>
      <c r="C89" s="433"/>
      <c r="D89" s="201">
        <v>0.2</v>
      </c>
      <c r="E89" s="202">
        <f t="shared" si="22"/>
        <v>344</v>
      </c>
      <c r="F89" s="245" t="s">
        <v>193</v>
      </c>
    </row>
    <row r="90" spans="1:7" x14ac:dyDescent="0.3">
      <c r="A90" s="3"/>
      <c r="B90" s="430"/>
      <c r="C90" s="433"/>
      <c r="D90" s="201">
        <v>0.5</v>
      </c>
      <c r="E90" s="202">
        <f t="shared" si="22"/>
        <v>860</v>
      </c>
      <c r="F90" s="245" t="s">
        <v>193</v>
      </c>
    </row>
    <row r="91" spans="1:7" x14ac:dyDescent="0.3">
      <c r="A91" s="3"/>
      <c r="B91" s="430"/>
      <c r="C91" s="433"/>
      <c r="D91" s="201">
        <v>0.75</v>
      </c>
      <c r="E91" s="202">
        <f t="shared" si="22"/>
        <v>1290</v>
      </c>
      <c r="F91" s="245" t="s">
        <v>193</v>
      </c>
    </row>
    <row r="92" spans="1:7" x14ac:dyDescent="0.3">
      <c r="A92" s="3"/>
      <c r="B92" s="430"/>
      <c r="C92" s="433"/>
      <c r="D92" s="201">
        <v>0.8</v>
      </c>
      <c r="E92" s="202">
        <f t="shared" si="22"/>
        <v>1376</v>
      </c>
      <c r="F92" s="245" t="s">
        <v>193</v>
      </c>
    </row>
    <row r="93" spans="1:7" ht="15" thickBot="1" x14ac:dyDescent="0.35">
      <c r="A93" s="3"/>
      <c r="B93" s="431"/>
      <c r="C93" s="434"/>
      <c r="D93" s="203">
        <v>0.9</v>
      </c>
      <c r="E93" s="204">
        <f t="shared" si="22"/>
        <v>1548</v>
      </c>
      <c r="F93" s="246" t="s">
        <v>193</v>
      </c>
    </row>
  </sheetData>
  <sheetProtection algorithmName="SHA-512" hashValue="JQppxqY4LllQIvYgBr4Uo+ZgzaIkt11NL3uebvPUHaove02HpJIHYya1tt55uU84TrU1I66SIT7h2K2RjehwqA==" saltValue="0c0zlQBopJpV4dAwiIgqGQ==" spinCount="100000" sheet="1" objects="1" scenarios="1" selectLockedCells="1" selectUnlockedCells="1"/>
  <mergeCells count="112">
    <mergeCell ref="B86:B87"/>
    <mergeCell ref="C86:C87"/>
    <mergeCell ref="D86:D87"/>
    <mergeCell ref="B88:B93"/>
    <mergeCell ref="C88:C93"/>
    <mergeCell ref="A16:B16"/>
    <mergeCell ref="A24:B24"/>
    <mergeCell ref="A26:B26"/>
    <mergeCell ref="A38:B38"/>
    <mergeCell ref="A39:B39"/>
    <mergeCell ref="A37:B37"/>
    <mergeCell ref="A25:B25"/>
    <mergeCell ref="A23:B23"/>
    <mergeCell ref="A20:B20"/>
    <mergeCell ref="A76:B76"/>
    <mergeCell ref="A60:B60"/>
    <mergeCell ref="C61:G61"/>
    <mergeCell ref="A46:B46"/>
    <mergeCell ref="A41:B41"/>
    <mergeCell ref="A42:B42"/>
    <mergeCell ref="A43:B43"/>
    <mergeCell ref="A44:B44"/>
    <mergeCell ref="H1:I5"/>
    <mergeCell ref="H6:I6"/>
    <mergeCell ref="D1:G1"/>
    <mergeCell ref="E6:G6"/>
    <mergeCell ref="D3:G3"/>
    <mergeCell ref="E7:G7"/>
    <mergeCell ref="B4:C5"/>
    <mergeCell ref="A4:A5"/>
    <mergeCell ref="A17:B17"/>
    <mergeCell ref="A1:C1"/>
    <mergeCell ref="B7:C7"/>
    <mergeCell ref="A3:C3"/>
    <mergeCell ref="B6:C6"/>
    <mergeCell ref="A2:G2"/>
    <mergeCell ref="F4:G4"/>
    <mergeCell ref="F5:G5"/>
    <mergeCell ref="A13:G13"/>
    <mergeCell ref="F9:G9"/>
    <mergeCell ref="B8:C8"/>
    <mergeCell ref="E8:G8"/>
    <mergeCell ref="A14:B14"/>
    <mergeCell ref="A15:B15"/>
    <mergeCell ref="I17:I29"/>
    <mergeCell ref="A19:B19"/>
    <mergeCell ref="I79:I80"/>
    <mergeCell ref="I66:I69"/>
    <mergeCell ref="I71:I73"/>
    <mergeCell ref="H59:I64"/>
    <mergeCell ref="A66:B66"/>
    <mergeCell ref="I74:I76"/>
    <mergeCell ref="A78:B78"/>
    <mergeCell ref="I47:I49"/>
    <mergeCell ref="A80:B80"/>
    <mergeCell ref="A47:B47"/>
    <mergeCell ref="A48:B48"/>
    <mergeCell ref="A49:B49"/>
    <mergeCell ref="A72:B72"/>
    <mergeCell ref="A50:B50"/>
    <mergeCell ref="A57:B57"/>
    <mergeCell ref="A79:B79"/>
    <mergeCell ref="A70:B70"/>
    <mergeCell ref="A67:B67"/>
    <mergeCell ref="A65:B65"/>
    <mergeCell ref="H67:H69"/>
    <mergeCell ref="A51:B51"/>
    <mergeCell ref="A52:B52"/>
    <mergeCell ref="A53:B53"/>
    <mergeCell ref="A77:G77"/>
    <mergeCell ref="A75:B75"/>
    <mergeCell ref="A73:B73"/>
    <mergeCell ref="A74:B74"/>
    <mergeCell ref="A69:B69"/>
    <mergeCell ref="G67:G69"/>
    <mergeCell ref="C67:C69"/>
    <mergeCell ref="D67:D69"/>
    <mergeCell ref="E67:E69"/>
    <mergeCell ref="F67:F69"/>
    <mergeCell ref="C31:D31"/>
    <mergeCell ref="A45:B45"/>
    <mergeCell ref="A56:B56"/>
    <mergeCell ref="A59:G59"/>
    <mergeCell ref="A71:B71"/>
    <mergeCell ref="A68:B68"/>
    <mergeCell ref="A61:B61"/>
    <mergeCell ref="I36:I37"/>
    <mergeCell ref="I38:I40"/>
    <mergeCell ref="E86:F87"/>
    <mergeCell ref="A30:G30"/>
    <mergeCell ref="A21:B21"/>
    <mergeCell ref="A34:G34"/>
    <mergeCell ref="I41:I43"/>
    <mergeCell ref="I44:I46"/>
    <mergeCell ref="I51:I52"/>
    <mergeCell ref="C62:D64"/>
    <mergeCell ref="F62:G64"/>
    <mergeCell ref="C60:G60"/>
    <mergeCell ref="H33:I33"/>
    <mergeCell ref="A22:B22"/>
    <mergeCell ref="H30:I32"/>
    <mergeCell ref="H58:I58"/>
    <mergeCell ref="A36:B36"/>
    <mergeCell ref="A40:B40"/>
    <mergeCell ref="A28:B28"/>
    <mergeCell ref="A33:G33"/>
    <mergeCell ref="A58:G58"/>
    <mergeCell ref="A27:B27"/>
    <mergeCell ref="A29:B29"/>
    <mergeCell ref="F31:G31"/>
    <mergeCell ref="C32:D32"/>
    <mergeCell ref="F32:G32"/>
  </mergeCells>
  <conditionalFormatting sqref="B9">
    <cfRule type="containsText" dxfId="23" priority="10" operator="containsText" text="Oui/Ja">
      <formula>NOT(ISERROR(SEARCH("Oui/Ja",B9)))</formula>
    </cfRule>
  </conditionalFormatting>
  <conditionalFormatting sqref="C9">
    <cfRule type="containsText" dxfId="22" priority="9" operator="containsText" text="Non/Nein">
      <formula>NOT(ISERROR(SEARCH("Non/Nein",C9)))</formula>
    </cfRule>
  </conditionalFormatting>
  <conditionalFormatting sqref="C16:G16">
    <cfRule type="containsText" dxfId="21" priority="16" operator="containsText" text="Budget">
      <formula>NOT(ISERROR(SEARCH("Budget",C16)))</formula>
    </cfRule>
  </conditionalFormatting>
  <conditionalFormatting sqref="C21:G21">
    <cfRule type="containsText" dxfId="20" priority="13" operator="containsText" text="erreur">
      <formula>NOT(ISERROR(SEARCH("erreur",C21)))</formula>
    </cfRule>
  </conditionalFormatting>
  <conditionalFormatting sqref="C75:G76">
    <cfRule type="cellIs" dxfId="19" priority="3" stopIfTrue="1" operator="lessThan">
      <formula>0</formula>
    </cfRule>
    <cfRule type="cellIs" dxfId="18" priority="4" stopIfTrue="1" operator="greaterThan">
      <formula>0</formula>
    </cfRule>
    <cfRule type="cellIs" dxfId="17" priority="5" stopIfTrue="1" operator="equal">
      <formula>0</formula>
    </cfRule>
  </conditionalFormatting>
  <conditionalFormatting sqref="C80:G80">
    <cfRule type="cellIs" dxfId="16" priority="2" stopIfTrue="1" operator="equal">
      <formula>0</formula>
    </cfRule>
  </conditionalFormatting>
  <conditionalFormatting sqref="D1">
    <cfRule type="containsText" dxfId="15" priority="17" operator="containsText" text="FR">
      <formula>NOT(ISERROR(SEARCH("FR",D1)))</formula>
    </cfRule>
    <cfRule type="containsText" dxfId="14" priority="18" operator="containsText" text="DE">
      <formula>NOT(ISERROR(SEARCH("DE",D1)))</formula>
    </cfRule>
  </conditionalFormatting>
  <conditionalFormatting sqref="E4">
    <cfRule type="containsText" dxfId="13" priority="8" operator="containsText" text="Pas d'OSP">
      <formula>NOT(ISERROR(SEARCH("Pas d'OSP",E4)))</formula>
    </cfRule>
  </conditionalFormatting>
  <conditionalFormatting sqref="E9">
    <cfRule type="containsText" dxfId="12"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400-000000000000}">
          <x14:formula1>
            <xm:f>Calculs_Listes!$B$34:$B$37</xm:f>
          </x14:formula1>
          <xm:sqref>F4:G4</xm:sqref>
        </x14:dataValidation>
        <x14:dataValidation type="list" showInputMessage="1" showErrorMessage="1" xr:uid="{00000000-0002-0000-0400-000001000000}">
          <x14:formula1>
            <xm:f>Calculs_Listes!$D$34:$H$34</xm:f>
          </x14:formula1>
          <xm:sqref>C37:G37</xm:sqref>
        </x14:dataValidation>
        <x14:dataValidation type="list" showInputMessage="1" showErrorMessage="1" xr:uid="{00000000-0002-0000-0400-000002000000}">
          <x14:formula1>
            <xm:f>Calculs_Listes!$B$41:$B$51</xm:f>
          </x14:formula1>
          <xm:sqref>F5:G5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A41-B09B-4739-AA9B-802742AC9467}">
  <sheetPr>
    <tabColor theme="5" tint="0.79998168889431442"/>
    <pageSetUpPr fitToPage="1"/>
  </sheetPr>
  <dimension ref="A1:R93"/>
  <sheetViews>
    <sheetView topLeftCell="A53" zoomScaleNormal="100" zoomScaleSheetLayoutView="85" workbookViewId="0">
      <selection activeCell="B7" sqref="B7:C7"/>
    </sheetView>
  </sheetViews>
  <sheetFormatPr defaultColWidth="8.77734375" defaultRowHeight="14.4" x14ac:dyDescent="0.3"/>
  <cols>
    <col min="1" max="1" width="24" customWidth="1"/>
    <col min="2" max="2" width="24" style="2" customWidth="1"/>
    <col min="3" max="7" width="24.44140625" customWidth="1"/>
    <col min="8" max="8" width="23.109375" customWidth="1"/>
    <col min="9" max="9" width="44.44140625" customWidth="1"/>
  </cols>
  <sheetData>
    <row r="1" spans="1:16" ht="37.5" customHeight="1" thickBot="1" x14ac:dyDescent="0.35">
      <c r="A1" s="535" t="s">
        <v>226</v>
      </c>
      <c r="B1" s="536"/>
      <c r="C1" s="537"/>
      <c r="D1" s="524" t="s">
        <v>1</v>
      </c>
      <c r="E1" s="525"/>
      <c r="F1" s="525"/>
      <c r="G1" s="525"/>
      <c r="H1" s="515"/>
      <c r="I1" s="516"/>
    </row>
    <row r="2" spans="1:16" ht="27.75" customHeight="1" thickBot="1" x14ac:dyDescent="0.35">
      <c r="A2" s="489" t="s">
        <v>112</v>
      </c>
      <c r="B2" s="490"/>
      <c r="C2" s="490"/>
      <c r="D2" s="490"/>
      <c r="E2" s="490"/>
      <c r="F2" s="490"/>
      <c r="G2" s="490"/>
      <c r="H2" s="517"/>
      <c r="I2" s="518"/>
    </row>
    <row r="3" spans="1:16" ht="19.5" customHeight="1" thickBot="1" x14ac:dyDescent="0.35">
      <c r="A3" s="529" t="s">
        <v>98</v>
      </c>
      <c r="B3" s="530"/>
      <c r="C3" s="540"/>
      <c r="D3" s="529" t="s">
        <v>99</v>
      </c>
      <c r="E3" s="530"/>
      <c r="F3" s="530"/>
      <c r="G3" s="530"/>
      <c r="H3" s="517"/>
      <c r="I3" s="518"/>
    </row>
    <row r="4" spans="1:16" ht="30.75" customHeight="1" x14ac:dyDescent="0.3">
      <c r="A4" s="404" t="s">
        <v>100</v>
      </c>
      <c r="B4" s="531" t="s">
        <v>231</v>
      </c>
      <c r="C4" s="532"/>
      <c r="D4" s="161" t="s">
        <v>101</v>
      </c>
      <c r="E4" s="82" t="str">
        <f>IF(OR($F$4="OSP8/SZ8",$F$4="OSP9/SZ9",$F$4="OSP11/SZ11"),"","Pas d'OSP renseigné / Kein SZ ausgewählt")</f>
        <v/>
      </c>
      <c r="F4" s="543" t="s">
        <v>44</v>
      </c>
      <c r="G4" s="544"/>
      <c r="H4" s="519"/>
      <c r="I4" s="518"/>
      <c r="P4" t="s">
        <v>93</v>
      </c>
    </row>
    <row r="5" spans="1:16" ht="30.75" customHeight="1" thickBot="1" x14ac:dyDescent="0.35">
      <c r="A5" s="405"/>
      <c r="B5" s="533"/>
      <c r="C5" s="534"/>
      <c r="D5" s="59" t="s">
        <v>178</v>
      </c>
      <c r="E5" s="173" t="str">
        <f>IF(AND($F$5="",OR($F$4="OSP9/SZ9",$F$4="OSP11/SZ11")),"","Mauvais OSP renseigné   
Falsches SZ ausgewählt")</f>
        <v>Mauvais OSP renseigné   
Falsches SZ ausgewählt</v>
      </c>
      <c r="F5" s="545"/>
      <c r="G5" s="546"/>
      <c r="H5" s="520"/>
      <c r="I5" s="521"/>
    </row>
    <row r="6" spans="1:16" ht="35.4" customHeight="1" thickBot="1" x14ac:dyDescent="0.35">
      <c r="A6" s="69" t="s">
        <v>102</v>
      </c>
      <c r="B6" s="541" t="s">
        <v>231</v>
      </c>
      <c r="C6" s="542"/>
      <c r="D6" s="161" t="s">
        <v>103</v>
      </c>
      <c r="E6" s="526"/>
      <c r="F6" s="527"/>
      <c r="G6" s="528"/>
      <c r="H6" s="522" t="s">
        <v>119</v>
      </c>
      <c r="I6" s="523"/>
      <c r="O6" t="s">
        <v>94</v>
      </c>
    </row>
    <row r="7" spans="1:16" ht="35.4" customHeight="1" thickBot="1" x14ac:dyDescent="0.35">
      <c r="A7" s="70" t="s">
        <v>105</v>
      </c>
      <c r="B7" s="538"/>
      <c r="C7" s="539"/>
      <c r="D7" s="60" t="s">
        <v>104</v>
      </c>
      <c r="E7" s="421" t="e">
        <f>SUM(C18:G18)</f>
        <v>#VALUE!</v>
      </c>
      <c r="F7" s="422"/>
      <c r="G7" s="423"/>
      <c r="H7" s="36"/>
      <c r="I7" s="37"/>
    </row>
    <row r="8" spans="1:16" ht="35.4" customHeight="1" thickBot="1" x14ac:dyDescent="0.35">
      <c r="A8" s="71" t="s">
        <v>106</v>
      </c>
      <c r="B8" s="549"/>
      <c r="C8" s="550"/>
      <c r="D8" s="61" t="s">
        <v>179</v>
      </c>
      <c r="E8" s="426" t="e">
        <f>SUM(C20:G20)</f>
        <v>#VALUE!</v>
      </c>
      <c r="F8" s="427"/>
      <c r="G8" s="428"/>
      <c r="H8" s="38"/>
      <c r="I8" s="33"/>
    </row>
    <row r="9" spans="1:16" ht="35.4" customHeight="1" thickBot="1" x14ac:dyDescent="0.35">
      <c r="A9" s="72" t="s">
        <v>107</v>
      </c>
      <c r="B9" s="41" t="str">
        <f>IF($E$6&lt;$B$12,"Oui/Ja","")</f>
        <v>Oui/Ja</v>
      </c>
      <c r="C9" s="159" t="str">
        <f>IF($E$6&gt;$C$11,"Non/Nein","")</f>
        <v/>
      </c>
      <c r="D9" s="156" t="s">
        <v>114</v>
      </c>
      <c r="E9" s="64" t="str">
        <f>IF(F9&gt;90%,"Taux FEDER  dépassé
EFRE-Satz überschritten","")</f>
        <v/>
      </c>
      <c r="F9" s="410">
        <f>AVERAGE(C19:G19)</f>
        <v>0.6</v>
      </c>
      <c r="G9" s="411"/>
      <c r="H9" s="39"/>
      <c r="I9" s="35"/>
    </row>
    <row r="10" spans="1:16" ht="30.75" customHeight="1" thickBot="1" x14ac:dyDescent="0.35">
      <c r="A10" s="73"/>
      <c r="B10" s="162" t="s">
        <v>108</v>
      </c>
      <c r="C10" s="76" t="s">
        <v>109</v>
      </c>
      <c r="D10" s="63" t="s">
        <v>208</v>
      </c>
      <c r="E10" s="65" t="s">
        <v>115</v>
      </c>
      <c r="F10" s="65" t="s">
        <v>198</v>
      </c>
      <c r="G10" s="65" t="s">
        <v>116</v>
      </c>
      <c r="H10" s="34"/>
      <c r="I10" s="35"/>
    </row>
    <row r="11" spans="1:16" ht="30.75" customHeight="1" thickBot="1" x14ac:dyDescent="0.35">
      <c r="A11" s="70" t="s">
        <v>107</v>
      </c>
      <c r="B11" s="77">
        <v>35001</v>
      </c>
      <c r="C11" s="78">
        <v>200000</v>
      </c>
      <c r="D11" s="63" t="s">
        <v>117</v>
      </c>
      <c r="E11" s="66">
        <f>Calculs_Listes!L63</f>
        <v>16063</v>
      </c>
      <c r="F11" s="67">
        <f>Calculs_Listes!M63</f>
        <v>2.1020568584717378</v>
      </c>
      <c r="G11" s="68">
        <f>Calculs_Listes!N63</f>
        <v>142557</v>
      </c>
      <c r="H11" s="34"/>
      <c r="I11" s="35"/>
    </row>
    <row r="12" spans="1:16" ht="30.75" customHeight="1" thickBot="1" x14ac:dyDescent="0.35">
      <c r="A12" s="74" t="s">
        <v>110</v>
      </c>
      <c r="B12" s="79">
        <v>200001</v>
      </c>
      <c r="C12" s="174" t="s">
        <v>111</v>
      </c>
      <c r="D12" s="63" t="s">
        <v>118</v>
      </c>
      <c r="E12" s="66">
        <f>Calculs_Listes!L64</f>
        <v>15792</v>
      </c>
      <c r="F12" s="67">
        <f>Calculs_Listes!M64</f>
        <v>0</v>
      </c>
      <c r="G12" s="68">
        <f>Calculs_Listes!N64</f>
        <v>151578</v>
      </c>
      <c r="H12" s="34"/>
      <c r="I12" s="35"/>
    </row>
    <row r="13" spans="1:16" ht="27.75" customHeight="1" thickBot="1" x14ac:dyDescent="0.35">
      <c r="A13" s="547" t="s">
        <v>113</v>
      </c>
      <c r="B13" s="548"/>
      <c r="C13" s="548"/>
      <c r="D13" s="490"/>
      <c r="E13" s="490"/>
      <c r="F13" s="490"/>
      <c r="G13" s="490"/>
      <c r="H13" s="34"/>
      <c r="I13" s="35"/>
    </row>
    <row r="14" spans="1:16" ht="25.5" customHeight="1" thickBot="1" x14ac:dyDescent="0.35">
      <c r="A14" s="444"/>
      <c r="B14" s="445"/>
      <c r="C14" s="83" t="s">
        <v>120</v>
      </c>
      <c r="D14" s="83" t="s">
        <v>121</v>
      </c>
      <c r="E14" s="83" t="s">
        <v>122</v>
      </c>
      <c r="F14" s="83" t="s">
        <v>123</v>
      </c>
      <c r="G14" s="84" t="s">
        <v>124</v>
      </c>
      <c r="H14" s="34"/>
      <c r="I14" s="35"/>
    </row>
    <row r="15" spans="1:16" ht="25.5" customHeight="1" thickBot="1" x14ac:dyDescent="0.35">
      <c r="A15" s="446" t="s">
        <v>125</v>
      </c>
      <c r="B15" s="447"/>
      <c r="C15" s="42"/>
      <c r="D15" s="42"/>
      <c r="E15" s="42"/>
      <c r="F15" s="42"/>
      <c r="G15" s="43"/>
      <c r="H15" s="34"/>
      <c r="I15" s="35"/>
    </row>
    <row r="16" spans="1:16" s="4" customFormat="1" ht="25.5" customHeight="1" thickBot="1" x14ac:dyDescent="0.35">
      <c r="A16" s="392" t="s">
        <v>126</v>
      </c>
      <c r="B16" s="393"/>
      <c r="C16" s="167" t="e">
        <f>IF(OR(SUM($C$17:$G$17)&gt;$E$6,SUM($C$18:$G$18)&gt;$E$6),"Budget total dépassé
Gesamtbudget überstiegen","")</f>
        <v>#VALUE!</v>
      </c>
      <c r="D16" s="167" t="e">
        <f t="shared" ref="D16:G16" si="0">IF(OR(SUM($C$17:$G$17)&gt;$E$6,SUM($C$18:$G$18)&gt;$E$6),"Budget total dépassé
Gesamtbudget überstiegen","")</f>
        <v>#VALUE!</v>
      </c>
      <c r="E16" s="167" t="e">
        <f t="shared" si="0"/>
        <v>#VALUE!</v>
      </c>
      <c r="F16" s="167" t="e">
        <f t="shared" si="0"/>
        <v>#VALUE!</v>
      </c>
      <c r="G16" s="168" t="e">
        <f t="shared" si="0"/>
        <v>#VALUE!</v>
      </c>
      <c r="H16" s="87" t="s">
        <v>148</v>
      </c>
      <c r="I16" s="40" t="s">
        <v>129</v>
      </c>
    </row>
    <row r="17" spans="1:18" ht="25.5" customHeight="1" x14ac:dyDescent="0.3">
      <c r="A17" s="448" t="s">
        <v>127</v>
      </c>
      <c r="B17" s="449"/>
      <c r="C17" s="169"/>
      <c r="D17" s="169"/>
      <c r="E17" s="169"/>
      <c r="F17" s="169"/>
      <c r="G17" s="170"/>
      <c r="H17" s="91">
        <f t="shared" ref="H17:H20" si="1">SUM(C17:G17)</f>
        <v>0</v>
      </c>
      <c r="I17" s="551" t="s">
        <v>128</v>
      </c>
    </row>
    <row r="18" spans="1:18" ht="25.5" customHeight="1" x14ac:dyDescent="0.3">
      <c r="A18" s="85" t="s">
        <v>130</v>
      </c>
      <c r="B18" s="86"/>
      <c r="C18" s="88" t="e">
        <f>C79</f>
        <v>#VALUE!</v>
      </c>
      <c r="D18" s="88">
        <f t="shared" ref="D18:G18" si="2">D79</f>
        <v>0</v>
      </c>
      <c r="E18" s="88">
        <f t="shared" si="2"/>
        <v>0</v>
      </c>
      <c r="F18" s="88">
        <f t="shared" si="2"/>
        <v>0</v>
      </c>
      <c r="G18" s="89">
        <f t="shared" si="2"/>
        <v>0</v>
      </c>
      <c r="H18" s="90" t="e">
        <f t="shared" si="1"/>
        <v>#VALUE!</v>
      </c>
      <c r="I18" s="552"/>
    </row>
    <row r="19" spans="1:18" ht="25.5" customHeight="1" x14ac:dyDescent="0.3">
      <c r="A19" s="388" t="s">
        <v>131</v>
      </c>
      <c r="B19" s="389"/>
      <c r="C19" s="171">
        <v>0.6</v>
      </c>
      <c r="D19" s="171">
        <v>0.6</v>
      </c>
      <c r="E19" s="171">
        <v>0.6</v>
      </c>
      <c r="F19" s="171">
        <v>0.6</v>
      </c>
      <c r="G19" s="172">
        <v>0.6</v>
      </c>
      <c r="H19" s="92" t="e">
        <f>SUM(C19:G19)/B8</f>
        <v>#DIV/0!</v>
      </c>
      <c r="I19" s="552"/>
      <c r="R19" t="s">
        <v>95</v>
      </c>
    </row>
    <row r="20" spans="1:18" ht="25.5" customHeight="1" thickBot="1" x14ac:dyDescent="0.35">
      <c r="A20" s="390" t="s">
        <v>180</v>
      </c>
      <c r="B20" s="391"/>
      <c r="C20" s="101" t="e">
        <f>IF(C18&gt;C17,IF($F$4="OSP8/SZ8",C17*60%,C17*57%),C79*C19)</f>
        <v>#VALUE!</v>
      </c>
      <c r="D20" s="101">
        <f>IF(D18&gt;D17,IF($F$4="OSP8/SZ8",D17*60%,D17*57%),D79*D19)</f>
        <v>0</v>
      </c>
      <c r="E20" s="101">
        <f>IF(E18&gt;E17,IF($F$4="OSP8/SZ8",E17*60%,E17*57%),E79*E19)</f>
        <v>0</v>
      </c>
      <c r="F20" s="101">
        <f>IF(F18&gt;F17,IF($F$4="OSP8/SZ8",F17*60%,F17*57%),F79*F19)</f>
        <v>0</v>
      </c>
      <c r="G20" s="102">
        <f>IF(G18&gt;G17,IF($F$4="OSP8/SZ8",G17*60%,G17*57%),G79*G19)</f>
        <v>0</v>
      </c>
      <c r="H20" s="93" t="e">
        <f t="shared" si="1"/>
        <v>#VALUE!</v>
      </c>
      <c r="I20" s="552"/>
      <c r="R20" t="s">
        <v>96</v>
      </c>
    </row>
    <row r="21" spans="1:18" s="4" customFormat="1" ht="25.5" customHeight="1" thickBot="1" x14ac:dyDescent="0.35">
      <c r="A21" s="392" t="s">
        <v>132</v>
      </c>
      <c r="B21" s="393"/>
      <c r="C21" s="103" t="e">
        <f>IF(SUM(C19,C23,C25,C27)=100%,"","erreur dans Co-Financement 
Fehler bei der Kofinanzierung")</f>
        <v>#VALUE!</v>
      </c>
      <c r="D21" s="104" t="e">
        <f>IF(SUM(D19,D23,D25,D27)=100%,"","erreur dans Co-Financement 
Fehler bei der Kofinanzierung")</f>
        <v>#DIV/0!</v>
      </c>
      <c r="E21" s="104" t="e">
        <f>IF(SUM(E19,E23,E25,E27)=100%,"","erreur dans Co-Financement 
Fehler bei der Kofinanzierung")</f>
        <v>#DIV/0!</v>
      </c>
      <c r="F21" s="104" t="e">
        <f>IF(SUM(F19,F23,F25,F27)=100%,"","erreur dans Co-Financement 
Fehler bei der Kofinanzierung")</f>
        <v>#DIV/0!</v>
      </c>
      <c r="G21" s="105" t="e">
        <f>IF(SUM(G19,G23,G25,G27)=100%,"","erreur dans Co-Financement 
Fehler bei der Kofinanzierung")</f>
        <v>#DIV/0!</v>
      </c>
      <c r="H21" s="94" t="s">
        <v>148</v>
      </c>
      <c r="I21" s="552"/>
    </row>
    <row r="22" spans="1:18" ht="25.5" customHeight="1" x14ac:dyDescent="0.3">
      <c r="A22" s="319" t="s">
        <v>181</v>
      </c>
      <c r="B22" s="320"/>
      <c r="C22" s="46"/>
      <c r="D22" s="44"/>
      <c r="E22" s="44"/>
      <c r="F22" s="44"/>
      <c r="G22" s="45"/>
      <c r="H22" s="95">
        <f>SUM(C22:G22)</f>
        <v>0</v>
      </c>
      <c r="I22" s="552"/>
    </row>
    <row r="23" spans="1:18" ht="25.5" customHeight="1" thickBot="1" x14ac:dyDescent="0.35">
      <c r="A23" s="390" t="s">
        <v>133</v>
      </c>
      <c r="B23" s="391"/>
      <c r="C23" s="106" t="e">
        <f>C22/C$18</f>
        <v>#VALUE!</v>
      </c>
      <c r="D23" s="107" t="e">
        <f t="shared" ref="D23:G23" si="3">D22/D$18</f>
        <v>#DIV/0!</v>
      </c>
      <c r="E23" s="108" t="e">
        <f t="shared" si="3"/>
        <v>#DIV/0!</v>
      </c>
      <c r="F23" s="108" t="e">
        <f t="shared" si="3"/>
        <v>#DIV/0!</v>
      </c>
      <c r="G23" s="109" t="e">
        <f t="shared" si="3"/>
        <v>#DIV/0!</v>
      </c>
      <c r="H23" s="96" t="e">
        <f>SUM(C23:G23)/$B$8</f>
        <v>#VALUE!</v>
      </c>
      <c r="I23" s="552"/>
    </row>
    <row r="24" spans="1:18" ht="25.5" customHeight="1" x14ac:dyDescent="0.3">
      <c r="A24" s="319" t="s">
        <v>134</v>
      </c>
      <c r="B24" s="320"/>
      <c r="C24" s="46"/>
      <c r="D24" s="44"/>
      <c r="E24" s="44"/>
      <c r="F24" s="44"/>
      <c r="G24" s="45"/>
      <c r="H24" s="91">
        <f t="shared" ref="H24:H26" si="4">SUM(C24:G24)</f>
        <v>0</v>
      </c>
      <c r="I24" s="552"/>
    </row>
    <row r="25" spans="1:18" ht="25.5" customHeight="1" thickBot="1" x14ac:dyDescent="0.35">
      <c r="A25" s="390" t="s">
        <v>135</v>
      </c>
      <c r="B25" s="391"/>
      <c r="C25" s="106" t="e">
        <f>C24/C$18</f>
        <v>#VALUE!</v>
      </c>
      <c r="D25" s="108" t="e">
        <f t="shared" ref="D25:G25" si="5">D24/D$18</f>
        <v>#DIV/0!</v>
      </c>
      <c r="E25" s="108" t="e">
        <f t="shared" si="5"/>
        <v>#DIV/0!</v>
      </c>
      <c r="F25" s="108" t="e">
        <f t="shared" si="5"/>
        <v>#DIV/0!</v>
      </c>
      <c r="G25" s="109" t="e">
        <f t="shared" si="5"/>
        <v>#DIV/0!</v>
      </c>
      <c r="H25" s="97" t="e">
        <f>SUM(C25:G25)/$B$8</f>
        <v>#VALUE!</v>
      </c>
      <c r="I25" s="552"/>
    </row>
    <row r="26" spans="1:18" ht="25.5" customHeight="1" x14ac:dyDescent="0.3">
      <c r="A26" s="319" t="s">
        <v>136</v>
      </c>
      <c r="B26" s="320"/>
      <c r="C26" s="46"/>
      <c r="D26" s="44"/>
      <c r="E26" s="44"/>
      <c r="F26" s="44"/>
      <c r="G26" s="45"/>
      <c r="H26" s="98">
        <f t="shared" si="4"/>
        <v>0</v>
      </c>
      <c r="I26" s="552"/>
    </row>
    <row r="27" spans="1:18" ht="25.5" customHeight="1" thickBot="1" x14ac:dyDescent="0.35">
      <c r="A27" s="390" t="s">
        <v>137</v>
      </c>
      <c r="B27" s="391"/>
      <c r="C27" s="110" t="e">
        <f>C26/C$18</f>
        <v>#VALUE!</v>
      </c>
      <c r="D27" s="111" t="e">
        <f t="shared" ref="D27:G27" si="6">D26/D$18</f>
        <v>#DIV/0!</v>
      </c>
      <c r="E27" s="111" t="e">
        <f t="shared" si="6"/>
        <v>#DIV/0!</v>
      </c>
      <c r="F27" s="111" t="e">
        <f t="shared" si="6"/>
        <v>#DIV/0!</v>
      </c>
      <c r="G27" s="112" t="e">
        <f t="shared" si="6"/>
        <v>#DIV/0!</v>
      </c>
      <c r="H27" s="97" t="e">
        <f>SUM(C27:G27)/$B$8</f>
        <v>#VALUE!</v>
      </c>
      <c r="I27" s="552"/>
    </row>
    <row r="28" spans="1:18" ht="25.5" customHeight="1" thickBot="1" x14ac:dyDescent="0.35">
      <c r="A28" s="450" t="s">
        <v>138</v>
      </c>
      <c r="B28" s="451"/>
      <c r="C28" s="113" t="e">
        <f>C19+C23+C25+C27</f>
        <v>#VALUE!</v>
      </c>
      <c r="D28" s="113" t="e">
        <f t="shared" ref="D28:G28" si="7">D19+D23+D25+D27</f>
        <v>#DIV/0!</v>
      </c>
      <c r="E28" s="113" t="e">
        <f t="shared" si="7"/>
        <v>#DIV/0!</v>
      </c>
      <c r="F28" s="113" t="e">
        <f t="shared" si="7"/>
        <v>#DIV/0!</v>
      </c>
      <c r="G28" s="114" t="e">
        <f t="shared" si="7"/>
        <v>#DIV/0!</v>
      </c>
      <c r="H28" s="99" t="e">
        <f>SUM(H19,H23,H25,H27)</f>
        <v>#DIV/0!</v>
      </c>
      <c r="I28" s="552"/>
    </row>
    <row r="29" spans="1:18" ht="25.5" customHeight="1" thickBot="1" x14ac:dyDescent="0.35">
      <c r="A29" s="452" t="s">
        <v>139</v>
      </c>
      <c r="B29" s="453"/>
      <c r="C29" s="101" t="e">
        <f>C18-C20-C22-C24-C26</f>
        <v>#VALUE!</v>
      </c>
      <c r="D29" s="101">
        <f t="shared" ref="D29:G29" si="8">D18-D20-D22-D24-D26</f>
        <v>0</v>
      </c>
      <c r="E29" s="101">
        <f t="shared" si="8"/>
        <v>0</v>
      </c>
      <c r="F29" s="101">
        <f t="shared" si="8"/>
        <v>0</v>
      </c>
      <c r="G29" s="115">
        <f t="shared" si="8"/>
        <v>0</v>
      </c>
      <c r="H29" s="100">
        <f>SUM(H22,H24,H26)</f>
        <v>0</v>
      </c>
      <c r="I29" s="553"/>
    </row>
    <row r="30" spans="1:18" ht="30.75" customHeight="1" thickBot="1" x14ac:dyDescent="0.35">
      <c r="A30" s="295" t="s">
        <v>173</v>
      </c>
      <c r="B30" s="454"/>
      <c r="C30" s="455"/>
      <c r="D30" s="455"/>
      <c r="E30" s="455"/>
      <c r="F30" s="455"/>
      <c r="G30" s="456"/>
      <c r="H30" s="481" t="e">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#VALUE!</v>
      </c>
      <c r="I30" s="482"/>
    </row>
    <row r="31" spans="1:18" ht="30.75" customHeight="1" x14ac:dyDescent="0.3">
      <c r="A31" s="116" t="s">
        <v>140</v>
      </c>
      <c r="B31" s="116" t="s">
        <v>142</v>
      </c>
      <c r="C31" s="492" t="e">
        <f>SUM(C28:G28)/$B$8</f>
        <v>#VALUE!</v>
      </c>
      <c r="D31" s="493"/>
      <c r="E31" s="117" t="s">
        <v>144</v>
      </c>
      <c r="F31" s="381" t="e">
        <f>100%-C31</f>
        <v>#VALUE!</v>
      </c>
      <c r="G31" s="382"/>
      <c r="H31" s="483"/>
      <c r="I31" s="484"/>
    </row>
    <row r="32" spans="1:18" ht="30.75" customHeight="1" thickBot="1" x14ac:dyDescent="0.35">
      <c r="A32" s="118" t="s">
        <v>141</v>
      </c>
      <c r="B32" s="118" t="s">
        <v>143</v>
      </c>
      <c r="C32" s="383">
        <f>SUM($H$22,$H$24,$H$26)</f>
        <v>0</v>
      </c>
      <c r="D32" s="384"/>
      <c r="E32" s="119" t="s">
        <v>145</v>
      </c>
      <c r="F32" s="383" t="e">
        <f>E7-SUM(C20:G20)-C32</f>
        <v>#VALUE!</v>
      </c>
      <c r="G32" s="384"/>
      <c r="H32" s="485"/>
      <c r="I32" s="486"/>
    </row>
    <row r="33" spans="1:9" ht="27.75" customHeight="1" thickBot="1" x14ac:dyDescent="0.35">
      <c r="A33" s="489" t="s">
        <v>146</v>
      </c>
      <c r="B33" s="490"/>
      <c r="C33" s="490"/>
      <c r="D33" s="490"/>
      <c r="E33" s="490"/>
      <c r="F33" s="490"/>
      <c r="G33" s="490"/>
      <c r="H33" s="479"/>
      <c r="I33" s="480"/>
    </row>
    <row r="34" spans="1:9" ht="25.5" customHeight="1" thickBot="1" x14ac:dyDescent="0.35">
      <c r="A34" s="464" t="s">
        <v>147</v>
      </c>
      <c r="B34" s="465"/>
      <c r="C34" s="465"/>
      <c r="D34" s="465"/>
      <c r="E34" s="465"/>
      <c r="F34" s="465"/>
      <c r="G34" s="466"/>
      <c r="H34" s="31"/>
      <c r="I34" s="32"/>
    </row>
    <row r="35" spans="1:9" ht="27.9" customHeight="1" thickBot="1" x14ac:dyDescent="0.35">
      <c r="A35" s="120"/>
      <c r="B35" s="121"/>
      <c r="C35" s="83" t="s">
        <v>120</v>
      </c>
      <c r="D35" s="83" t="s">
        <v>121</v>
      </c>
      <c r="E35" s="83" t="s">
        <v>122</v>
      </c>
      <c r="F35" s="83" t="s">
        <v>123</v>
      </c>
      <c r="G35" s="84" t="s">
        <v>124</v>
      </c>
      <c r="H35" s="83" t="s">
        <v>148</v>
      </c>
      <c r="I35" s="83" t="s">
        <v>149</v>
      </c>
    </row>
    <row r="36" spans="1:9" ht="20.399999999999999" customHeight="1" thickBot="1" x14ac:dyDescent="0.35">
      <c r="A36" s="306" t="s">
        <v>155</v>
      </c>
      <c r="B36" s="307"/>
      <c r="C36" s="122"/>
      <c r="D36" s="122"/>
      <c r="E36" s="122"/>
      <c r="F36" s="122"/>
      <c r="G36" s="123"/>
      <c r="H36" s="124"/>
      <c r="I36" s="497"/>
    </row>
    <row r="37" spans="1:9" ht="27.9" customHeight="1" thickBot="1" x14ac:dyDescent="0.35">
      <c r="A37" s="299" t="s">
        <v>156</v>
      </c>
      <c r="B37" s="300"/>
      <c r="C37" s="42" t="s">
        <v>9</v>
      </c>
      <c r="D37" s="42" t="s">
        <v>9</v>
      </c>
      <c r="E37" s="42" t="s">
        <v>10</v>
      </c>
      <c r="F37" s="42" t="s">
        <v>1</v>
      </c>
      <c r="G37" s="43" t="s">
        <v>0</v>
      </c>
      <c r="H37" s="130"/>
      <c r="I37" s="498"/>
    </row>
    <row r="38" spans="1:9" ht="36" customHeight="1" x14ac:dyDescent="0.3">
      <c r="A38" s="323" t="s">
        <v>234</v>
      </c>
      <c r="B38" s="324"/>
      <c r="C38" s="47">
        <v>0</v>
      </c>
      <c r="D38" s="47">
        <v>0</v>
      </c>
      <c r="E38" s="47">
        <v>0</v>
      </c>
      <c r="F38" s="47">
        <v>0</v>
      </c>
      <c r="G38" s="48">
        <v>0</v>
      </c>
      <c r="H38" s="131"/>
      <c r="I38" s="499" t="str">
        <f>IF(SUM(C38:G38)&gt;2,"Attention - l'affection de personnel ne peut pas dépasser deux ETP au niveau du projet / 
Achtung - die Personalausstattung darf auf Projektebene nicht mehr als zwei VZÄ betragen", "")</f>
        <v/>
      </c>
    </row>
    <row r="39" spans="1:9" ht="27.9" customHeight="1" x14ac:dyDescent="0.3">
      <c r="A39" s="309" t="s">
        <v>157</v>
      </c>
      <c r="B39" s="310"/>
      <c r="C39" s="88">
        <f>IF(C$37=Calculs_Listes!$E34,Calculs_Listes!$E35,IF(C$37=Calculs_Listes!$F34,Calculs_Listes!$F35,IF(C$37=Calculs_Listes!$G34,Calculs_Listes!$G35,IF(C$37=Calculs_Listes!$H34,Calculs_Listes!$H35,""))))</f>
        <v>72</v>
      </c>
      <c r="D39" s="88">
        <f>IF(D37=Calculs_Listes!$E34,Calculs_Listes!$E35,IF(D37=Calculs_Listes!$F34,Calculs_Listes!$F35,IF(D37=Calculs_Listes!$G34,Calculs_Listes!$G35,IF(D37=Calculs_Listes!$H34,Calculs_Listes!$H35,""))))</f>
        <v>72</v>
      </c>
      <c r="E39" s="88">
        <f>IF(E37=Calculs_Listes!$E34,Calculs_Listes!$E35,IF(E37=Calculs_Listes!$F34,Calculs_Listes!$F35,IF(E37=Calculs_Listes!$G34,Calculs_Listes!$G35,IF(E37=Calculs_Listes!$H34,Calculs_Listes!$H35,""))))</f>
        <v>83</v>
      </c>
      <c r="F39" s="88">
        <f>IF(F37=Calculs_Listes!$E34,Calculs_Listes!$E35,IF(F37=Calculs_Listes!$F34,Calculs_Listes!$F35,IF(F37=Calculs_Listes!$G34,Calculs_Listes!$G35,IF(F37=Calculs_Listes!$H34,Calculs_Listes!$H35,""))))</f>
        <v>64</v>
      </c>
      <c r="G39" s="88">
        <f>IF(G37=Calculs_Listes!$E34,Calculs_Listes!$E35,IF(G37=Calculs_Listes!$F34,Calculs_Listes!$F35,IF(G37=Calculs_Listes!$G34,Calculs_Listes!$G35,IF(G37=Calculs_Listes!$H34,Calculs_Listes!$H35,""))))</f>
        <v>68</v>
      </c>
      <c r="H39" s="128">
        <f t="shared" ref="H39:H40" si="9">SUM(C39:G39)</f>
        <v>359</v>
      </c>
      <c r="I39" s="500"/>
    </row>
    <row r="40" spans="1:9" ht="27.9" customHeight="1" thickBot="1" x14ac:dyDescent="0.35">
      <c r="A40" s="311" t="s">
        <v>182</v>
      </c>
      <c r="B40" s="312"/>
      <c r="C40" s="101">
        <f>((C38*1720)*C39*$B$7)/12</f>
        <v>0</v>
      </c>
      <c r="D40" s="101">
        <f>((D38*1720)*D39*$B$7)/12</f>
        <v>0</v>
      </c>
      <c r="E40" s="101">
        <f>((E38*1720)*E39*$B$7)/12</f>
        <v>0</v>
      </c>
      <c r="F40" s="101">
        <f>((F38*1720)*F39*$B$7)/12</f>
        <v>0</v>
      </c>
      <c r="G40" s="102">
        <f>((G38*1720)*G39*$B$7)/12</f>
        <v>0</v>
      </c>
      <c r="H40" s="129">
        <f t="shared" si="9"/>
        <v>0</v>
      </c>
      <c r="I40" s="501"/>
    </row>
    <row r="41" spans="1:9" ht="35.4" customHeight="1" x14ac:dyDescent="0.3">
      <c r="A41" s="323" t="s">
        <v>235</v>
      </c>
      <c r="B41" s="324"/>
      <c r="C41" s="49">
        <v>0</v>
      </c>
      <c r="D41" s="49">
        <v>0</v>
      </c>
      <c r="E41" s="49">
        <v>0</v>
      </c>
      <c r="F41" s="49">
        <v>0</v>
      </c>
      <c r="G41" s="50">
        <v>0</v>
      </c>
      <c r="H41" s="131"/>
      <c r="I41" s="467" t="str">
        <f>IF(SUM(C41:G41)&gt;6,"Attention - l'affection de personnel ne peut pas dépasser deux ETP au niveau du projet / 
Achtung - die Personalausstattung darf auf Projektebene nicht mehr als zwei VZÄ betragen", "")</f>
        <v/>
      </c>
    </row>
    <row r="42" spans="1:9" ht="27.9" customHeight="1" x14ac:dyDescent="0.3">
      <c r="A42" s="309" t="s">
        <v>157</v>
      </c>
      <c r="B42" s="310"/>
      <c r="C42" s="88">
        <f>IF(C$37=Calculs_Listes!$E34,Calculs_Listes!$E36,IF(C$37=Calculs_Listes!$F34,Calculs_Listes!$F36,IF(C$37=Calculs_Listes!$G34,Calculs_Listes!$G36,IF(C$37=Calculs_Listes!$H34,Calculs_Listes!$H36,""))))</f>
        <v>47</v>
      </c>
      <c r="D42" s="88">
        <f>IF(D$37=Calculs_Listes!$E34,Calculs_Listes!$E36,IF(D$37=Calculs_Listes!$F34,Calculs_Listes!$F36,IF(D$37=Calculs_Listes!$G34,Calculs_Listes!$G36,IF(D$37=Calculs_Listes!$H34,Calculs_Listes!$H36,""))))</f>
        <v>47</v>
      </c>
      <c r="E42" s="88">
        <f>IF(E$37=Calculs_Listes!$E34,Calculs_Listes!$E36,IF(E$37=Calculs_Listes!$F34,Calculs_Listes!$F36,IF(E$37=Calculs_Listes!$G34,Calculs_Listes!$G36,IF(E$37=Calculs_Listes!$H34,Calculs_Listes!$H36,""))))</f>
        <v>62</v>
      </c>
      <c r="F42" s="88">
        <f>IF(F$37=Calculs_Listes!$E34,Calculs_Listes!$E36,IF(F$37=Calculs_Listes!$F34,Calculs_Listes!$F36,IF(F$37=Calculs_Listes!$G34,Calculs_Listes!$G36,IF(F$37=Calculs_Listes!$H34,Calculs_Listes!$H36,""))))</f>
        <v>45</v>
      </c>
      <c r="G42" s="88">
        <f>IF(G$37=Calculs_Listes!$E34,Calculs_Listes!$E36,IF(G$37=Calculs_Listes!$F34,Calculs_Listes!$F36,IF(G$37=Calculs_Listes!$G34,Calculs_Listes!$G36,IF(G$37=Calculs_Listes!$H34,Calculs_Listes!$H36,""))))</f>
        <v>45</v>
      </c>
      <c r="H42" s="128">
        <f t="shared" ref="H42:H43" si="10">SUM(C42:G42)</f>
        <v>246</v>
      </c>
      <c r="I42" s="468"/>
    </row>
    <row r="43" spans="1:9" ht="27.9" customHeight="1" thickBot="1" x14ac:dyDescent="0.35">
      <c r="A43" s="311" t="s">
        <v>183</v>
      </c>
      <c r="B43" s="312"/>
      <c r="C43" s="101">
        <f>((C41*1720)*C42*$B$7)/12</f>
        <v>0</v>
      </c>
      <c r="D43" s="101">
        <f>((D41*1720)*D42*$B$7)/12</f>
        <v>0</v>
      </c>
      <c r="E43" s="101">
        <f>((E41*1720)*E42*$B$7)/12</f>
        <v>0</v>
      </c>
      <c r="F43" s="101">
        <f>((F41*1720)*F42*$B$7)/12</f>
        <v>0</v>
      </c>
      <c r="G43" s="102">
        <f>((G41*1720)*G42*$B$7)/12</f>
        <v>0</v>
      </c>
      <c r="H43" s="129">
        <f t="shared" si="10"/>
        <v>0</v>
      </c>
      <c r="I43" s="469"/>
    </row>
    <row r="44" spans="1:9" ht="27.9" customHeight="1" x14ac:dyDescent="0.3">
      <c r="A44" s="323" t="s">
        <v>236</v>
      </c>
      <c r="B44" s="324"/>
      <c r="C44" s="49">
        <v>0</v>
      </c>
      <c r="D44" s="49">
        <v>0</v>
      </c>
      <c r="E44" s="49">
        <v>0</v>
      </c>
      <c r="F44" s="49">
        <v>0</v>
      </c>
      <c r="G44" s="50">
        <v>0</v>
      </c>
      <c r="H44" s="131"/>
      <c r="I44" s="467"/>
    </row>
    <row r="45" spans="1:9" ht="27.9" customHeight="1" x14ac:dyDescent="0.3">
      <c r="A45" s="309" t="s">
        <v>157</v>
      </c>
      <c r="B45" s="310"/>
      <c r="C45" s="88">
        <f>IF(C$37=Calculs_Listes!$E34,Calculs_Listes!$E37,IF(C$37=Calculs_Listes!$F34,Calculs_Listes!$F37,IF(C$37=Calculs_Listes!$G34,Calculs_Listes!$G37,IF(C$37=Calculs_Listes!$H34,Calculs_Listes!$H37,""))))</f>
        <v>39</v>
      </c>
      <c r="D45" s="88">
        <f>IF(D$37=Calculs_Listes!$E34,Calculs_Listes!$E37,IF(D$37=Calculs_Listes!$F34,Calculs_Listes!$F37,IF(D$37=Calculs_Listes!$G34,Calculs_Listes!$G37,IF(D$37=Calculs_Listes!$H34,Calculs_Listes!$H37,""))))</f>
        <v>39</v>
      </c>
      <c r="E45" s="88">
        <f>IF(E$37=Calculs_Listes!$E34,Calculs_Listes!$E37,IF(E$37=Calculs_Listes!$F34,Calculs_Listes!$F37,IF(E$37=Calculs_Listes!$G34,Calculs_Listes!$G37,IF(E$37=Calculs_Listes!$H34,Calculs_Listes!$H37,""))))</f>
        <v>46</v>
      </c>
      <c r="F45" s="88">
        <f>IF(F$37=Calculs_Listes!$E34,Calculs_Listes!$E37,IF(F$37=Calculs_Listes!$F34,Calculs_Listes!$F37,IF(F$37=Calculs_Listes!$G34,Calculs_Listes!$G37,IF(F$37=Calculs_Listes!$H34,Calculs_Listes!$H37,""))))</f>
        <v>28</v>
      </c>
      <c r="G45" s="88">
        <f>IF(G$37=Calculs_Listes!$E34,Calculs_Listes!$E37,IF(G$37=Calculs_Listes!$F34,Calculs_Listes!$F37,IF(G$37=Calculs_Listes!$G34,Calculs_Listes!$G37,IF(G$37=Calculs_Listes!$H34,Calculs_Listes!$H37,""))))</f>
        <v>33</v>
      </c>
      <c r="H45" s="128">
        <f t="shared" ref="H45:H46" si="11">SUM(C45:G45)</f>
        <v>185</v>
      </c>
      <c r="I45" s="468"/>
    </row>
    <row r="46" spans="1:9" ht="27.9" customHeight="1" thickBot="1" x14ac:dyDescent="0.35">
      <c r="A46" s="311" t="s">
        <v>184</v>
      </c>
      <c r="B46" s="312"/>
      <c r="C46" s="101">
        <f>((C44*1720)*C45*$B$7)/12</f>
        <v>0</v>
      </c>
      <c r="D46" s="101">
        <f>((D44*1720)*D45*$B$7)/12</f>
        <v>0</v>
      </c>
      <c r="E46" s="101">
        <f>((E44*1720)*E45*$B$7)/12</f>
        <v>0</v>
      </c>
      <c r="F46" s="101">
        <f>((F44*1720)*F45*$B$7)/12</f>
        <v>0</v>
      </c>
      <c r="G46" s="102">
        <f>((G44*1720)*G45*$B$7)/12</f>
        <v>0</v>
      </c>
      <c r="H46" s="129">
        <f t="shared" si="11"/>
        <v>0</v>
      </c>
      <c r="I46" s="469"/>
    </row>
    <row r="47" spans="1:9" ht="27.9" customHeight="1" x14ac:dyDescent="0.3">
      <c r="A47" s="360" t="s">
        <v>237</v>
      </c>
      <c r="B47" s="361"/>
      <c r="C47" s="51">
        <v>0</v>
      </c>
      <c r="D47" s="51">
        <v>0</v>
      </c>
      <c r="E47" s="51">
        <v>0</v>
      </c>
      <c r="F47" s="51">
        <v>0</v>
      </c>
      <c r="G47" s="52">
        <v>0</v>
      </c>
      <c r="H47" s="132"/>
      <c r="I47" s="467"/>
    </row>
    <row r="48" spans="1:9" ht="27.9" customHeight="1" x14ac:dyDescent="0.3">
      <c r="A48" s="309" t="s">
        <v>157</v>
      </c>
      <c r="B48" s="310"/>
      <c r="C48" s="88">
        <f>IF(C$37=Calculs_Listes!$E34,Calculs_Listes!$E38,IF(C$37=Calculs_Listes!$F34,Calculs_Listes!$F38,IF(C$37=Calculs_Listes!$G34,Calculs_Listes!$G38,IF(C$37=Calculs_Listes!$H34,Calculs_Listes!$H38,""))))</f>
        <v>33</v>
      </c>
      <c r="D48" s="88">
        <f>IF(D$37=Calculs_Listes!$E34,Calculs_Listes!$E38,IF(D$37=Calculs_Listes!$F34,Calculs_Listes!$F38,IF(D$37=Calculs_Listes!$G34,Calculs_Listes!$G38,IF(D$37=Calculs_Listes!$H34,Calculs_Listes!$H38,""))))</f>
        <v>33</v>
      </c>
      <c r="E48" s="88">
        <f>IF(E$37=Calculs_Listes!$E34,Calculs_Listes!$E38,IF(E$37=Calculs_Listes!$F34,Calculs_Listes!$F38,IF(E$37=Calculs_Listes!$G34,Calculs_Listes!$G38,IF(E$37=Calculs_Listes!$H34,Calculs_Listes!$H38,""))))</f>
        <v>39</v>
      </c>
      <c r="F48" s="88">
        <f>IF(F$37=Calculs_Listes!$E34,Calculs_Listes!$E38,IF(F$37=Calculs_Listes!$F34,Calculs_Listes!$F38,IF(F$37=Calculs_Listes!$G34,Calculs_Listes!$G38,IF(F$37=Calculs_Listes!$H34,Calculs_Listes!$H38,""))))</f>
        <v>23</v>
      </c>
      <c r="G48" s="89">
        <f>IF(G$37=Calculs_Listes!$E34,Calculs_Listes!$E38,IF(G$37=Calculs_Listes!$F34,Calculs_Listes!$F38,IF(G$37=Calculs_Listes!$G34,Calculs_Listes!$G38,IF(G$37=Calculs_Listes!$H34,Calculs_Listes!$H38,""))))</f>
        <v>25</v>
      </c>
      <c r="H48" s="128">
        <f t="shared" ref="H48:H57" si="12">SUM(C48:G48)</f>
        <v>153</v>
      </c>
      <c r="I48" s="468"/>
    </row>
    <row r="49" spans="1:16" ht="27.9" customHeight="1" thickBot="1" x14ac:dyDescent="0.35">
      <c r="A49" s="311" t="s">
        <v>185</v>
      </c>
      <c r="B49" s="312"/>
      <c r="C49" s="101">
        <f>((C47*1720)*C48*$B$7)/12</f>
        <v>0</v>
      </c>
      <c r="D49" s="101">
        <f>((D47*1720)*D48*$B$7)/12</f>
        <v>0</v>
      </c>
      <c r="E49" s="101">
        <f>((E47*1720)*E48*$B$7)/12</f>
        <v>0</v>
      </c>
      <c r="F49" s="101">
        <f>((F47*1720)*F48*$B$7)/12</f>
        <v>0</v>
      </c>
      <c r="G49" s="102">
        <f>((G47*1720)*G48*$B$7)/12</f>
        <v>0</v>
      </c>
      <c r="H49" s="133">
        <f t="shared" si="12"/>
        <v>0</v>
      </c>
      <c r="I49" s="468"/>
    </row>
    <row r="50" spans="1:16" ht="27.9" customHeight="1" thickBot="1" x14ac:dyDescent="0.35">
      <c r="A50" s="457" t="s">
        <v>158</v>
      </c>
      <c r="B50" s="458"/>
      <c r="C50" s="5">
        <f>SUM(C40,C43,C46,C49)</f>
        <v>0</v>
      </c>
      <c r="D50" s="5">
        <f t="shared" ref="D50:G50" si="13">SUM(D40,D43,D46,D49)</f>
        <v>0</v>
      </c>
      <c r="E50" s="5">
        <f t="shared" si="13"/>
        <v>0</v>
      </c>
      <c r="F50" s="5">
        <f t="shared" si="13"/>
        <v>0</v>
      </c>
      <c r="G50" s="6">
        <f t="shared" si="13"/>
        <v>0</v>
      </c>
      <c r="H50" s="134">
        <f t="shared" si="12"/>
        <v>0</v>
      </c>
      <c r="I50" s="135"/>
    </row>
    <row r="51" spans="1:16" ht="27.9" customHeight="1" thickBot="1" x14ac:dyDescent="0.35">
      <c r="A51" s="323" t="s">
        <v>211</v>
      </c>
      <c r="B51" s="324"/>
      <c r="C51" s="44">
        <f>C50*0.15</f>
        <v>0</v>
      </c>
      <c r="D51" s="44">
        <f t="shared" ref="D51:G51" si="14">D50*0.15</f>
        <v>0</v>
      </c>
      <c r="E51" s="44">
        <f t="shared" si="14"/>
        <v>0</v>
      </c>
      <c r="F51" s="44">
        <f t="shared" si="14"/>
        <v>0</v>
      </c>
      <c r="G51" s="46">
        <f t="shared" si="14"/>
        <v>0</v>
      </c>
      <c r="H51" s="136">
        <f t="shared" si="12"/>
        <v>0</v>
      </c>
      <c r="I51" s="467"/>
    </row>
    <row r="52" spans="1:16" ht="27.9" customHeight="1" thickBot="1" x14ac:dyDescent="0.35">
      <c r="A52" s="311" t="s">
        <v>212</v>
      </c>
      <c r="B52" s="312"/>
      <c r="C52" s="53">
        <f>C50*0.05</f>
        <v>0</v>
      </c>
      <c r="D52" s="53">
        <f t="shared" ref="D52:G52" si="15">D50*0.05</f>
        <v>0</v>
      </c>
      <c r="E52" s="53">
        <f t="shared" si="15"/>
        <v>0</v>
      </c>
      <c r="F52" s="53">
        <f t="shared" si="15"/>
        <v>0</v>
      </c>
      <c r="G52" s="54">
        <f t="shared" si="15"/>
        <v>0</v>
      </c>
      <c r="H52" s="137">
        <f t="shared" si="12"/>
        <v>0</v>
      </c>
      <c r="I52" s="468"/>
    </row>
    <row r="53" spans="1:16" ht="27.9" customHeight="1" thickBot="1" x14ac:dyDescent="0.35">
      <c r="A53" s="295" t="s">
        <v>158</v>
      </c>
      <c r="B53" s="296"/>
      <c r="C53" s="7">
        <f>C51+C52</f>
        <v>0</v>
      </c>
      <c r="D53" s="7">
        <f t="shared" ref="D53:G53" si="16">D51+D52</f>
        <v>0</v>
      </c>
      <c r="E53" s="7">
        <f t="shared" si="16"/>
        <v>0</v>
      </c>
      <c r="F53" s="7">
        <f t="shared" si="16"/>
        <v>0</v>
      </c>
      <c r="G53" s="8">
        <f t="shared" si="16"/>
        <v>0</v>
      </c>
      <c r="H53" s="134">
        <f t="shared" si="12"/>
        <v>0</v>
      </c>
      <c r="I53" s="135"/>
    </row>
    <row r="54" spans="1:16" ht="27.9" customHeight="1" x14ac:dyDescent="0.3">
      <c r="A54" s="162" t="s">
        <v>174</v>
      </c>
      <c r="B54" s="125">
        <v>31500</v>
      </c>
      <c r="C54" s="44" t="s">
        <v>228</v>
      </c>
      <c r="D54" s="44"/>
      <c r="E54" s="44"/>
      <c r="F54" s="44"/>
      <c r="G54" s="45"/>
      <c r="H54" s="132">
        <f t="shared" si="12"/>
        <v>0</v>
      </c>
      <c r="I54" s="157" t="str">
        <f>IF(SUM(C54:G54)&gt;B54,"Attention - valeur max dépassée / 
Achtung - max. Wert überschritten","")</f>
        <v/>
      </c>
      <c r="P54" t="s">
        <v>97</v>
      </c>
    </row>
    <row r="55" spans="1:16" ht="27.9" customHeight="1" thickBot="1" x14ac:dyDescent="0.35">
      <c r="A55" s="160" t="s">
        <v>233</v>
      </c>
      <c r="B55" s="127">
        <v>5900</v>
      </c>
      <c r="C55" s="53"/>
      <c r="D55" s="53"/>
      <c r="E55" s="53"/>
      <c r="F55" s="53"/>
      <c r="G55" s="55"/>
      <c r="H55" s="133">
        <f t="shared" si="12"/>
        <v>0</v>
      </c>
      <c r="I55" s="158" t="str">
        <f>IF(SUM(C55:G55)&gt;B55,"Attention - valeur max dépassée / 
Achtung - max. Wert überschritten","")</f>
        <v/>
      </c>
      <c r="P55" t="s">
        <v>97</v>
      </c>
    </row>
    <row r="56" spans="1:16" ht="27.9" customHeight="1" thickBot="1" x14ac:dyDescent="0.35">
      <c r="A56" s="299" t="s">
        <v>158</v>
      </c>
      <c r="B56" s="300"/>
      <c r="C56" s="9" t="e">
        <f>C54+C55</f>
        <v>#VALUE!</v>
      </c>
      <c r="D56" s="9">
        <f t="shared" ref="D56:G56" si="17">D54+D55</f>
        <v>0</v>
      </c>
      <c r="E56" s="9">
        <f t="shared" si="17"/>
        <v>0</v>
      </c>
      <c r="F56" s="9">
        <f t="shared" si="17"/>
        <v>0</v>
      </c>
      <c r="G56" s="10">
        <f t="shared" si="17"/>
        <v>0</v>
      </c>
      <c r="H56" s="134" t="e">
        <f t="shared" si="12"/>
        <v>#VALUE!</v>
      </c>
      <c r="I56" s="135"/>
    </row>
    <row r="57" spans="1:16" ht="27.9" customHeight="1" thickBot="1" x14ac:dyDescent="0.35">
      <c r="A57" s="299" t="s">
        <v>159</v>
      </c>
      <c r="B57" s="300"/>
      <c r="C57" s="11" t="e">
        <f>C56+C53+C50</f>
        <v>#VALUE!</v>
      </c>
      <c r="D57" s="11">
        <f t="shared" ref="D57:G57" si="18">D56+D53+D50</f>
        <v>0</v>
      </c>
      <c r="E57" s="11">
        <f t="shared" si="18"/>
        <v>0</v>
      </c>
      <c r="F57" s="11">
        <f t="shared" si="18"/>
        <v>0</v>
      </c>
      <c r="G57" s="12">
        <f t="shared" si="18"/>
        <v>0</v>
      </c>
      <c r="H57" s="134" t="e">
        <f t="shared" si="12"/>
        <v>#VALUE!</v>
      </c>
      <c r="I57" s="134"/>
    </row>
    <row r="58" spans="1:16" ht="27.75" customHeight="1" thickBot="1" x14ac:dyDescent="0.35">
      <c r="A58" s="487" t="s">
        <v>150</v>
      </c>
      <c r="B58" s="491"/>
      <c r="C58" s="491"/>
      <c r="D58" s="491"/>
      <c r="E58" s="491"/>
      <c r="F58" s="491"/>
      <c r="G58" s="488"/>
      <c r="H58" s="487"/>
      <c r="I58" s="488"/>
    </row>
    <row r="59" spans="1:16" ht="25.5" customHeight="1" thickBot="1" x14ac:dyDescent="0.35">
      <c r="A59" s="494" t="s">
        <v>151</v>
      </c>
      <c r="B59" s="495"/>
      <c r="C59" s="495"/>
      <c r="D59" s="495"/>
      <c r="E59" s="495"/>
      <c r="F59" s="495"/>
      <c r="G59" s="496"/>
      <c r="H59" s="502" t="s">
        <v>207</v>
      </c>
      <c r="I59" s="503"/>
    </row>
    <row r="60" spans="1:16" ht="25.5" customHeight="1" thickBot="1" x14ac:dyDescent="0.35">
      <c r="A60" s="554" t="s">
        <v>186</v>
      </c>
      <c r="B60" s="555"/>
      <c r="C60" s="476" t="str">
        <f>B4</f>
        <v>X</v>
      </c>
      <c r="D60" s="477"/>
      <c r="E60" s="477"/>
      <c r="F60" s="477"/>
      <c r="G60" s="478"/>
      <c r="H60" s="504"/>
      <c r="I60" s="505"/>
    </row>
    <row r="61" spans="1:16" ht="25.5" customHeight="1" thickBot="1" x14ac:dyDescent="0.35">
      <c r="A61" s="295"/>
      <c r="B61" s="296"/>
      <c r="C61" s="343" t="e">
        <f>E6-H57</f>
        <v>#VALUE!</v>
      </c>
      <c r="D61" s="344"/>
      <c r="E61" s="344"/>
      <c r="F61" s="344"/>
      <c r="G61" s="345"/>
      <c r="H61" s="504"/>
      <c r="I61" s="505"/>
    </row>
    <row r="62" spans="1:16" ht="35.25" customHeight="1" thickBot="1" x14ac:dyDescent="0.35">
      <c r="A62" s="65" t="s">
        <v>115</v>
      </c>
      <c r="B62" s="163" t="s">
        <v>153</v>
      </c>
      <c r="C62" s="470" t="str">
        <f>IF(ISERROR(IF($F$4="OSP8/SZ8",(($C$61/$C$11)*$E$11),"")+IF($F$4="OSP8/SZ8",(($C$61/$C$11)*$F$11),"")+IF($F$4="OSP8/SZ8",(($C$61/$C$11)*$G$11),"")),"",IF($F$4="OSP8/SZ8",(($C$61/$C$11)*$E$11),"")+IF($F$4="OSP8/SZ8",(($C$61/$C$11)*$F$11),"")+IF($F$4="OSP8/SZ8",(($C$61/$C$11)*$G$11),""))</f>
        <v/>
      </c>
      <c r="D62" s="471"/>
      <c r="E62" s="142" t="s">
        <v>154</v>
      </c>
      <c r="F62" s="313" t="str">
        <f>IF(ISERROR(IF(OR($F$4="OSP9/SZ9",$F$4="OSP11/SZ11"),(($C$61/$C$11)*$E$12),"")+IF(OR($F$4="OSP9/SZ9",$F$4="OSP11/SZ11"),(($C$61/$C$11)*$F$12),"")+IF(OR($F$4="OSP9/SZ9",$F$4="OSP11/SZ11"),(($C$61/$C$11)*$G$12),"")),"",IF(OR($F$4="OSP9/SZ9",$F$4="OSP11/SZ11"),(($C$61/$C$11)*$E$12),"")+IF(OR($F$4="OSP9/SZ9",$F$4="OSP11/SZ11"),(($C$61/$C$11)*$F$12),"")+IF(OR($F$4="OSP9/SZ9",$F$4="OSP11/SZ11"),(($C$61/$C$11)*$G$12),""))</f>
        <v/>
      </c>
      <c r="G62" s="314"/>
      <c r="H62" s="504"/>
      <c r="I62" s="505"/>
    </row>
    <row r="63" spans="1:16" ht="35.25" customHeight="1" thickBot="1" x14ac:dyDescent="0.35">
      <c r="A63" s="65" t="s">
        <v>198</v>
      </c>
      <c r="B63" s="163" t="s">
        <v>153</v>
      </c>
      <c r="C63" s="472"/>
      <c r="D63" s="473"/>
      <c r="E63" s="145" t="s">
        <v>154</v>
      </c>
      <c r="F63" s="315"/>
      <c r="G63" s="316"/>
      <c r="H63" s="504"/>
      <c r="I63" s="505"/>
    </row>
    <row r="64" spans="1:16" ht="35.25" customHeight="1" thickBot="1" x14ac:dyDescent="0.35">
      <c r="A64" s="65" t="s">
        <v>116</v>
      </c>
      <c r="B64" s="163" t="s">
        <v>153</v>
      </c>
      <c r="C64" s="474"/>
      <c r="D64" s="475"/>
      <c r="E64" s="148" t="s">
        <v>154</v>
      </c>
      <c r="F64" s="317"/>
      <c r="G64" s="318"/>
      <c r="H64" s="506"/>
      <c r="I64" s="507"/>
    </row>
    <row r="65" spans="1:9" ht="25.5" customHeight="1" thickBot="1" x14ac:dyDescent="0.35">
      <c r="A65" s="319" t="s">
        <v>187</v>
      </c>
      <c r="B65" s="320"/>
      <c r="C65" s="83" t="s">
        <v>120</v>
      </c>
      <c r="D65" s="83" t="s">
        <v>121</v>
      </c>
      <c r="E65" s="83" t="s">
        <v>122</v>
      </c>
      <c r="F65" s="83" t="s">
        <v>123</v>
      </c>
      <c r="G65" s="84" t="s">
        <v>124</v>
      </c>
      <c r="H65" s="83" t="s">
        <v>148</v>
      </c>
      <c r="I65" s="83" t="s">
        <v>149</v>
      </c>
    </row>
    <row r="66" spans="1:9" ht="25.5" customHeight="1" thickBot="1" x14ac:dyDescent="0.35">
      <c r="A66" s="508"/>
      <c r="B66" s="509"/>
      <c r="C66" s="165" t="e">
        <f>IF(C17-C57&lt;0,0,C17-C57)</f>
        <v>#VALUE!</v>
      </c>
      <c r="D66" s="165">
        <f>IF(D17-D57&lt;0,0,D17-D57)</f>
        <v>0</v>
      </c>
      <c r="E66" s="165">
        <f>IF(E17-E57&lt;0,0,E17-E57)</f>
        <v>0</v>
      </c>
      <c r="F66" s="165">
        <f>IF(F17-F57&lt;0,0,F17-F57)</f>
        <v>0</v>
      </c>
      <c r="G66" s="166">
        <f>IF(G17-G57&lt;0,0,G17-G57)</f>
        <v>0</v>
      </c>
      <c r="H66" s="132" t="e">
        <f>SUM(C66:G66)</f>
        <v>#VALUE!</v>
      </c>
      <c r="I66" s="499" t="str">
        <f>IF(F62="","","Attention! Les OSP9 &amp; 11 ne permettent pas le cofinancement de dépenses d'infrastructures / Achtung! Die SZ9 &amp; 11 erlauben keine Kofinanzierung von Infrastrukturausgaben")</f>
        <v/>
      </c>
    </row>
    <row r="67" spans="1:9" ht="26.25" customHeight="1" x14ac:dyDescent="0.3">
      <c r="A67" s="323" t="s">
        <v>188</v>
      </c>
      <c r="B67" s="324"/>
      <c r="C67" s="297" t="e">
        <f>ROUNDDOWN(IF($F$4="OSP8/SZ8",(((C$66/$C$11)*$E$11)+((C$66/$C$11)*$G$11)+(C$66/$C$11)*$F$11),((C$66/$C$11)*$E$12)+((C$66/$C$11)*$G$12)+((C$66/$C$11)*$F$12)),0)</f>
        <v>#VALUE!</v>
      </c>
      <c r="D67" s="297">
        <f>ROUNDDOWN(IF($F$4="OSP8/SZ8",(((D$66/$C$11)*$E$11)+((D$66/$C$11)*$G$11)+(D$66/$C$11)*$F$11),((D$66/$C$11)*$E$12)+((D$66/$C$11)*$G$12)+((D$66/$C$11)*$F$12)),0)</f>
        <v>0</v>
      </c>
      <c r="E67" s="297">
        <f>ROUNDDOWN(IF($F$4="OSP8/SZ8",(((E$66/$C$11)*$E$11)+((E$66/$C$11)*$G$11)+(E$66/$C$11)*$F$11),((E$66/$C$11)*$E$12)+((E$66/$C$11)*$G$12)+((E$66/$C$11)*$F$12)),0)</f>
        <v>0</v>
      </c>
      <c r="F67" s="297">
        <f>ROUNDDOWN(IF($F$4="OSP8/SZ8",(((F$66/$C$11)*$E$11)+((F$66/$C$11)*$G$11)+(F$66/$C$11)*$F$11),((F$66/$C$11)*$E$12)+((F$66/$C$11)*$G$12)+((F$66/$C$11)*$F$12)),0)</f>
        <v>0</v>
      </c>
      <c r="G67" s="297">
        <f>ROUNDDOWN(IF($F$4="OSP8/SZ8",(((G$66/$C$11)*$E$11)+((G$66/$C$11)*$G$11)+(G$66/$C$11)*$F$11),((G$66/$C$11)*$E$12)+((G$66/$C$11)*$G$12)+((G$66/$C$11)*$F$12)),0)</f>
        <v>0</v>
      </c>
      <c r="H67" s="510" t="e">
        <f>SUM(C67:G69)</f>
        <v>#VALUE!</v>
      </c>
      <c r="I67" s="500"/>
    </row>
    <row r="68" spans="1:9" ht="26.25" customHeight="1" x14ac:dyDescent="0.3">
      <c r="A68" s="354" t="s">
        <v>206</v>
      </c>
      <c r="B68" s="355"/>
      <c r="C68" s="325"/>
      <c r="D68" s="325"/>
      <c r="E68" s="325"/>
      <c r="F68" s="325"/>
      <c r="G68" s="325"/>
      <c r="H68" s="510"/>
      <c r="I68" s="500"/>
    </row>
    <row r="69" spans="1:9" ht="26.25" customHeight="1" thickBot="1" x14ac:dyDescent="0.35">
      <c r="A69" s="356" t="s">
        <v>189</v>
      </c>
      <c r="B69" s="357"/>
      <c r="C69" s="298"/>
      <c r="D69" s="298"/>
      <c r="E69" s="298"/>
      <c r="F69" s="298"/>
      <c r="G69" s="298"/>
      <c r="H69" s="511"/>
      <c r="I69" s="500"/>
    </row>
    <row r="70" spans="1:9" ht="20.399999999999999" customHeight="1" thickBot="1" x14ac:dyDescent="0.35">
      <c r="A70" s="306" t="s">
        <v>155</v>
      </c>
      <c r="B70" s="307"/>
      <c r="C70" s="122"/>
      <c r="D70" s="149"/>
      <c r="E70" s="149"/>
      <c r="F70" s="150"/>
      <c r="G70" s="151"/>
      <c r="H70" s="83" t="s">
        <v>148</v>
      </c>
      <c r="I70" s="83" t="s">
        <v>149</v>
      </c>
    </row>
    <row r="71" spans="1:9" ht="31.5" customHeight="1" x14ac:dyDescent="0.3">
      <c r="A71" s="323" t="s">
        <v>162</v>
      </c>
      <c r="B71" s="324"/>
      <c r="C71" s="44">
        <v>0</v>
      </c>
      <c r="D71" s="44">
        <v>0</v>
      </c>
      <c r="E71" s="44">
        <v>0</v>
      </c>
      <c r="F71" s="44">
        <v>0</v>
      </c>
      <c r="G71" s="45">
        <v>0</v>
      </c>
      <c r="H71" s="132">
        <f>SUM(C71:G71)</f>
        <v>0</v>
      </c>
      <c r="I71" s="499" t="str">
        <f>IF(AND(H72&gt;0,F62&gt;0),"Attention! Les OSP9&amp;11 ne permettent pas le financement de frais d'infrastructures, veuillez corriger / Achtung! Die SZ9&amp;11 erlauben keine Finanzierung von Infrastrukturkosten, bitte korrigieren. ","")</f>
        <v/>
      </c>
    </row>
    <row r="72" spans="1:9" ht="31.5" customHeight="1" x14ac:dyDescent="0.3">
      <c r="A72" s="309" t="s">
        <v>204</v>
      </c>
      <c r="B72" s="310"/>
      <c r="C72" s="56"/>
      <c r="D72" s="56"/>
      <c r="E72" s="56"/>
      <c r="F72" s="56"/>
      <c r="G72" s="57"/>
      <c r="H72" s="128">
        <f t="shared" ref="H72:H73" si="19">SUM(C72:G72)</f>
        <v>0</v>
      </c>
      <c r="I72" s="500"/>
    </row>
    <row r="73" spans="1:9" ht="31.5" customHeight="1" thickBot="1" x14ac:dyDescent="0.35">
      <c r="A73" s="311" t="s">
        <v>205</v>
      </c>
      <c r="B73" s="312"/>
      <c r="C73" s="53"/>
      <c r="D73" s="53"/>
      <c r="E73" s="53"/>
      <c r="F73" s="53"/>
      <c r="G73" s="55"/>
      <c r="H73" s="133">
        <f t="shared" si="19"/>
        <v>0</v>
      </c>
      <c r="I73" s="500"/>
    </row>
    <row r="74" spans="1:9" ht="31.5" customHeight="1" thickBot="1" x14ac:dyDescent="0.35">
      <c r="A74" s="299" t="s">
        <v>158</v>
      </c>
      <c r="B74" s="300"/>
      <c r="C74" s="9">
        <f>SUM(C71:C73)</f>
        <v>0</v>
      </c>
      <c r="D74" s="9">
        <f t="shared" ref="D74:G74" si="20">SUM(D71:D73)</f>
        <v>0</v>
      </c>
      <c r="E74" s="9">
        <f t="shared" si="20"/>
        <v>0</v>
      </c>
      <c r="F74" s="9">
        <f t="shared" si="20"/>
        <v>0</v>
      </c>
      <c r="G74" s="10">
        <f t="shared" si="20"/>
        <v>0</v>
      </c>
      <c r="H74" s="134">
        <f>SUM(C74:G74)</f>
        <v>0</v>
      </c>
      <c r="I74" s="499" t="e">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#VALUE!</v>
      </c>
    </row>
    <row r="75" spans="1:9" ht="31.5" customHeight="1" thickBot="1" x14ac:dyDescent="0.35">
      <c r="A75" s="299" t="s">
        <v>160</v>
      </c>
      <c r="B75" s="300"/>
      <c r="C75" s="11">
        <f>C74</f>
        <v>0</v>
      </c>
      <c r="D75" s="11">
        <f>D74</f>
        <v>0</v>
      </c>
      <c r="E75" s="11">
        <f>E74</f>
        <v>0</v>
      </c>
      <c r="F75" s="11">
        <f>F74</f>
        <v>0</v>
      </c>
      <c r="G75" s="12">
        <f>G74</f>
        <v>0</v>
      </c>
      <c r="H75" s="134">
        <f>SUM(C75:G75)</f>
        <v>0</v>
      </c>
      <c r="I75" s="500"/>
    </row>
    <row r="76" spans="1:9" ht="31.5" customHeight="1" thickBot="1" x14ac:dyDescent="0.35">
      <c r="A76" s="299" t="s">
        <v>149</v>
      </c>
      <c r="B76" s="300"/>
      <c r="C76" s="149" t="e">
        <f>SUM(C67:C69)-SUM(C71:C73)</f>
        <v>#VALUE!</v>
      </c>
      <c r="D76" s="149">
        <f>SUM(D67:D69)-SUM(D71:D73)</f>
        <v>0</v>
      </c>
      <c r="E76" s="149">
        <f>SUM(E67:E69)-SUM(E71:E73)</f>
        <v>0</v>
      </c>
      <c r="F76" s="149">
        <f>SUM(F67:F69)-SUM(F71:F73)</f>
        <v>0</v>
      </c>
      <c r="G76" s="152">
        <f>SUM(G67:G69)-SUM(G71:G73)</f>
        <v>0</v>
      </c>
      <c r="H76" s="134" t="e">
        <f>SUM(C76:G76)</f>
        <v>#VALUE!</v>
      </c>
      <c r="I76" s="500"/>
    </row>
    <row r="77" spans="1:9" ht="27.75" customHeight="1" thickBot="1" x14ac:dyDescent="0.35">
      <c r="A77" s="512" t="s">
        <v>152</v>
      </c>
      <c r="B77" s="513"/>
      <c r="C77" s="513"/>
      <c r="D77" s="513"/>
      <c r="E77" s="513"/>
      <c r="F77" s="513"/>
      <c r="G77" s="514"/>
      <c r="H77" s="29"/>
      <c r="I77" s="30"/>
    </row>
    <row r="78" spans="1:9" ht="27.75" customHeight="1" thickBot="1" x14ac:dyDescent="0.35">
      <c r="A78" s="306"/>
      <c r="B78" s="307"/>
      <c r="C78" s="83" t="s">
        <v>120</v>
      </c>
      <c r="D78" s="83" t="s">
        <v>121</v>
      </c>
      <c r="E78" s="83" t="s">
        <v>122</v>
      </c>
      <c r="F78" s="83" t="s">
        <v>123</v>
      </c>
      <c r="G78" s="84" t="s">
        <v>124</v>
      </c>
      <c r="H78" s="83" t="s">
        <v>148</v>
      </c>
      <c r="I78" s="83" t="s">
        <v>149</v>
      </c>
    </row>
    <row r="79" spans="1:9" ht="27.9" customHeight="1" thickBot="1" x14ac:dyDescent="0.35">
      <c r="A79" s="295" t="s">
        <v>161</v>
      </c>
      <c r="B79" s="296"/>
      <c r="C79" s="11" t="e">
        <f>C57+C75</f>
        <v>#VALUE!</v>
      </c>
      <c r="D79" s="11">
        <f>D57+D75</f>
        <v>0</v>
      </c>
      <c r="E79" s="11">
        <f>E57+E75</f>
        <v>0</v>
      </c>
      <c r="F79" s="11">
        <f>F57+F75</f>
        <v>0</v>
      </c>
      <c r="G79" s="12">
        <f>G57+G75</f>
        <v>0</v>
      </c>
      <c r="H79" s="134" t="e">
        <f t="shared" ref="H79" si="21">SUM(C79:G79)</f>
        <v>#VALUE!</v>
      </c>
      <c r="I79" s="467"/>
    </row>
    <row r="80" spans="1:9" ht="27.9" customHeight="1" thickBot="1" x14ac:dyDescent="0.35">
      <c r="A80" s="299" t="s">
        <v>149</v>
      </c>
      <c r="B80" s="300"/>
      <c r="C80" s="154"/>
      <c r="D80" s="154"/>
      <c r="E80" s="154"/>
      <c r="F80" s="154"/>
      <c r="G80" s="155"/>
      <c r="H80" s="153"/>
      <c r="I80" s="469"/>
    </row>
    <row r="81" spans="1:7" x14ac:dyDescent="0.3">
      <c r="A81" s="3" t="s">
        <v>30</v>
      </c>
      <c r="B81" s="3" t="s">
        <v>163</v>
      </c>
      <c r="C81" s="3"/>
      <c r="D81" s="3"/>
      <c r="E81" s="3"/>
      <c r="F81" s="3"/>
      <c r="G81" s="3"/>
    </row>
    <row r="82" spans="1:7" x14ac:dyDescent="0.3">
      <c r="A82" s="3"/>
      <c r="B82" s="3" t="s">
        <v>190</v>
      </c>
      <c r="C82" s="3"/>
      <c r="D82" s="3"/>
      <c r="E82" s="3"/>
      <c r="F82" s="3"/>
      <c r="G82" s="3"/>
    </row>
    <row r="83" spans="1:7" ht="15" customHeight="1" x14ac:dyDescent="0.3">
      <c r="A83" s="3"/>
      <c r="B83" s="164" t="s">
        <v>164</v>
      </c>
      <c r="C83" s="3"/>
      <c r="D83" s="3"/>
      <c r="E83" s="3"/>
      <c r="F83" s="3"/>
      <c r="G83" s="3"/>
    </row>
    <row r="85" spans="1:7" ht="15" thickBot="1" x14ac:dyDescent="0.35"/>
    <row r="86" spans="1:7" ht="15" thickBot="1" x14ac:dyDescent="0.35">
      <c r="A86" s="205" t="s">
        <v>30</v>
      </c>
      <c r="B86" s="435" t="s">
        <v>175</v>
      </c>
      <c r="C86" s="432">
        <v>1720</v>
      </c>
      <c r="D86" s="432" t="s">
        <v>245</v>
      </c>
      <c r="E86" s="462" t="s">
        <v>177</v>
      </c>
      <c r="F86" s="385"/>
    </row>
    <row r="87" spans="1:7" ht="15" thickBot="1" x14ac:dyDescent="0.35">
      <c r="A87" s="3"/>
      <c r="B87" s="436"/>
      <c r="C87" s="434"/>
      <c r="D87" s="434"/>
      <c r="E87" s="463"/>
      <c r="F87" s="387"/>
    </row>
    <row r="88" spans="1:7" x14ac:dyDescent="0.3">
      <c r="A88" s="3"/>
      <c r="B88" s="429" t="s">
        <v>176</v>
      </c>
      <c r="C88" s="432"/>
      <c r="D88" s="199">
        <v>0.1</v>
      </c>
      <c r="E88" s="200">
        <f t="shared" ref="E88:E93" si="22">$C$86*D88</f>
        <v>172</v>
      </c>
      <c r="F88" s="244" t="s">
        <v>177</v>
      </c>
    </row>
    <row r="89" spans="1:7" x14ac:dyDescent="0.3">
      <c r="A89" s="3"/>
      <c r="B89" s="430"/>
      <c r="C89" s="433"/>
      <c r="D89" s="201">
        <v>0.2</v>
      </c>
      <c r="E89" s="202">
        <f t="shared" si="22"/>
        <v>344</v>
      </c>
      <c r="F89" s="245" t="s">
        <v>177</v>
      </c>
    </row>
    <row r="90" spans="1:7" x14ac:dyDescent="0.3">
      <c r="A90" s="3"/>
      <c r="B90" s="430"/>
      <c r="C90" s="433"/>
      <c r="D90" s="201">
        <v>0.5</v>
      </c>
      <c r="E90" s="202">
        <f t="shared" si="22"/>
        <v>860</v>
      </c>
      <c r="F90" s="245" t="s">
        <v>177</v>
      </c>
    </row>
    <row r="91" spans="1:7" x14ac:dyDescent="0.3">
      <c r="A91" s="3"/>
      <c r="B91" s="430"/>
      <c r="C91" s="433"/>
      <c r="D91" s="201">
        <v>0.75</v>
      </c>
      <c r="E91" s="202">
        <f t="shared" si="22"/>
        <v>1290</v>
      </c>
      <c r="F91" s="245" t="s">
        <v>177</v>
      </c>
    </row>
    <row r="92" spans="1:7" x14ac:dyDescent="0.3">
      <c r="A92" s="3"/>
      <c r="B92" s="430"/>
      <c r="C92" s="433"/>
      <c r="D92" s="201">
        <v>0.8</v>
      </c>
      <c r="E92" s="202">
        <f t="shared" si="22"/>
        <v>1376</v>
      </c>
      <c r="F92" s="245" t="s">
        <v>177</v>
      </c>
    </row>
    <row r="93" spans="1:7" ht="15" thickBot="1" x14ac:dyDescent="0.35">
      <c r="A93" s="3"/>
      <c r="B93" s="431"/>
      <c r="C93" s="434"/>
      <c r="D93" s="203">
        <v>0.9</v>
      </c>
      <c r="E93" s="204">
        <f t="shared" si="22"/>
        <v>1548</v>
      </c>
      <c r="F93" s="246" t="s">
        <v>177</v>
      </c>
    </row>
  </sheetData>
  <sheetProtection algorithmName="SHA-512" hashValue="UMw1TTyFj22W+SBW++caLCyBlXNSYwlzY2qpZ6u9pS6sPF8wutc65P3FZCo6fjwO3kTszyU3uyFHsdOO6OE9JA==" saltValue="2FOmoLxWOlF/fTYFQ7/L3w==" spinCount="100000" sheet="1" objects="1" scenarios="1" selectLockedCells="1" selectUnlockedCells="1"/>
  <mergeCells count="112">
    <mergeCell ref="B88:B93"/>
    <mergeCell ref="C88:C93"/>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I38:I40"/>
    <mergeCell ref="A39:B39"/>
    <mergeCell ref="A40:B40"/>
    <mergeCell ref="A41:B41"/>
    <mergeCell ref="I41:I43"/>
    <mergeCell ref="A42:B42"/>
    <mergeCell ref="A43:B43"/>
    <mergeCell ref="A33:G33"/>
    <mergeCell ref="H33:I33"/>
    <mergeCell ref="A34:G34"/>
    <mergeCell ref="A36:B36"/>
    <mergeCell ref="I36:I37"/>
    <mergeCell ref="A37:B37"/>
    <mergeCell ref="I51:I52"/>
    <mergeCell ref="A52:B52"/>
    <mergeCell ref="A53:B53"/>
    <mergeCell ref="A56:B56"/>
    <mergeCell ref="A44:B44"/>
    <mergeCell ref="I44:I46"/>
    <mergeCell ref="A45:B45"/>
    <mergeCell ref="A46:B46"/>
    <mergeCell ref="A47:B47"/>
    <mergeCell ref="I47:I49"/>
    <mergeCell ref="A48:B48"/>
    <mergeCell ref="A49:B49"/>
    <mergeCell ref="H58:I58"/>
    <mergeCell ref="A59:G59"/>
    <mergeCell ref="H59:I64"/>
    <mergeCell ref="A60:B60"/>
    <mergeCell ref="C60:G60"/>
    <mergeCell ref="A61:B61"/>
    <mergeCell ref="C61:G61"/>
    <mergeCell ref="C62:D64"/>
    <mergeCell ref="H67:H69"/>
    <mergeCell ref="A68:B68"/>
    <mergeCell ref="A69:B69"/>
    <mergeCell ref="I71:I73"/>
    <mergeCell ref="A72:B72"/>
    <mergeCell ref="A73:B73"/>
    <mergeCell ref="F62:G64"/>
    <mergeCell ref="A65:B65"/>
    <mergeCell ref="A66:B66"/>
    <mergeCell ref="I66:I69"/>
    <mergeCell ref="A67:B67"/>
    <mergeCell ref="C67:C69"/>
    <mergeCell ref="D67:D69"/>
    <mergeCell ref="E67:E69"/>
    <mergeCell ref="F67:F69"/>
    <mergeCell ref="G67:G69"/>
    <mergeCell ref="E86:F87"/>
    <mergeCell ref="A79:B79"/>
    <mergeCell ref="I79:I80"/>
    <mergeCell ref="A80:B80"/>
    <mergeCell ref="A74:B74"/>
    <mergeCell ref="I74:I76"/>
    <mergeCell ref="A75:B75"/>
    <mergeCell ref="A76:B76"/>
    <mergeCell ref="A77:G77"/>
    <mergeCell ref="A78:B78"/>
    <mergeCell ref="B86:B87"/>
    <mergeCell ref="C86:C87"/>
    <mergeCell ref="D86:D87"/>
  </mergeCells>
  <conditionalFormatting sqref="B9">
    <cfRule type="containsText" dxfId="11" priority="8" operator="containsText" text="Oui/Ja">
      <formula>NOT(ISERROR(SEARCH("Oui/Ja",B9)))</formula>
    </cfRule>
  </conditionalFormatting>
  <conditionalFormatting sqref="C9">
    <cfRule type="containsText" dxfId="10" priority="7" operator="containsText" text="Non/Nein">
      <formula>NOT(ISERROR(SEARCH("Non/Nein",C9)))</formula>
    </cfRule>
  </conditionalFormatting>
  <conditionalFormatting sqref="C16:G16">
    <cfRule type="containsText" dxfId="9" priority="10" operator="containsText" text="Budget">
      <formula>NOT(ISERROR(SEARCH("Budget",C16)))</formula>
    </cfRule>
  </conditionalFormatting>
  <conditionalFormatting sqref="C21:G21">
    <cfRule type="containsText" dxfId="8" priority="9" operator="containsText" text="erreur">
      <formula>NOT(ISERROR(SEARCH("erreur",C21)))</formula>
    </cfRule>
  </conditionalFormatting>
  <conditionalFormatting sqref="C75:G76">
    <cfRule type="cellIs" dxfId="7" priority="3" stopIfTrue="1" operator="lessThan">
      <formula>0</formula>
    </cfRule>
    <cfRule type="cellIs" dxfId="6" priority="4" stopIfTrue="1" operator="greaterThan">
      <formula>0</formula>
    </cfRule>
    <cfRule type="cellIs" dxfId="5" priority="5" stopIfTrue="1" operator="equal">
      <formula>0</formula>
    </cfRule>
  </conditionalFormatting>
  <conditionalFormatting sqref="C80:G80">
    <cfRule type="cellIs" dxfId="4" priority="2" stopIfTrue="1" operator="equal">
      <formula>0</formula>
    </cfRule>
  </conditionalFormatting>
  <conditionalFormatting sqref="D1">
    <cfRule type="containsText" dxfId="3" priority="11" operator="containsText" text="FR">
      <formula>NOT(ISERROR(SEARCH("FR",D1)))</formula>
    </cfRule>
    <cfRule type="containsText" dxfId="2" priority="12" operator="containsText" text="DE">
      <formula>NOT(ISERROR(SEARCH("DE",D1)))</formula>
    </cfRule>
  </conditionalFormatting>
  <conditionalFormatting sqref="E4">
    <cfRule type="containsText" dxfId="1" priority="6" operator="containsText" text="Pas d'OSP">
      <formula>NOT(ISERROR(SEARCH("Pas d'OSP",E4)))</formula>
    </cfRule>
  </conditionalFormatting>
  <conditionalFormatting sqref="E9">
    <cfRule type="containsText" dxfId="0"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extLst>
    <ext xmlns:x14="http://schemas.microsoft.com/office/spreadsheetml/2009/9/main" uri="{CCE6A557-97BC-4b89-ADB6-D9C93CAAB3DF}">
      <x14:dataValidations xmlns:xm="http://schemas.microsoft.com/office/excel/2006/main" count="3">
        <x14:dataValidation type="list" showInputMessage="1" showErrorMessage="1" xr:uid="{9C8A8CB0-F486-4656-BCA2-8456BACB1599}">
          <x14:formula1>
            <xm:f>Calculs_Listes!$B$41:$B$51</xm:f>
          </x14:formula1>
          <xm:sqref>F5:G5</xm:sqref>
        </x14:dataValidation>
        <x14:dataValidation type="list" showInputMessage="1" showErrorMessage="1" xr:uid="{9EB204ED-BFBE-42AE-970B-D7080E6F1088}">
          <x14:formula1>
            <xm:f>Calculs_Listes!$D$34:$H$34</xm:f>
          </x14:formula1>
          <xm:sqref>C37:G37</xm:sqref>
        </x14:dataValidation>
        <x14:dataValidation type="list" showInputMessage="1" showErrorMessage="1" xr:uid="{FA15414D-4092-4E01-A321-B34BD1124C28}">
          <x14:formula1>
            <xm:f>Calculs_Listes!$B$34:$B$37</xm:f>
          </x14:formula1>
          <xm:sqref>F4:G4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30:N69"/>
  <sheetViews>
    <sheetView topLeftCell="A28" zoomScale="85" zoomScaleNormal="85" workbookViewId="0">
      <selection activeCell="B31" sqref="B31"/>
    </sheetView>
  </sheetViews>
  <sheetFormatPr defaultColWidth="8.77734375" defaultRowHeight="14.4" x14ac:dyDescent="0.3"/>
  <cols>
    <col min="1" max="1" width="23.88671875" bestFit="1" customWidth="1"/>
    <col min="2" max="2" width="11.44140625" bestFit="1" customWidth="1"/>
    <col min="11" max="11" width="19.6640625" customWidth="1"/>
    <col min="12" max="14" width="17.33203125" customWidth="1"/>
  </cols>
  <sheetData>
    <row r="30" spans="2:14" x14ac:dyDescent="0.3">
      <c r="B30" t="s">
        <v>1</v>
      </c>
    </row>
    <row r="31" spans="2:14" x14ac:dyDescent="0.3">
      <c r="B31" t="s">
        <v>0</v>
      </c>
    </row>
    <row r="32" spans="2:14" x14ac:dyDescent="0.3">
      <c r="K32" s="252" t="s">
        <v>216</v>
      </c>
      <c r="L32" s="252"/>
      <c r="M32" s="252"/>
      <c r="N32" s="252"/>
    </row>
    <row r="33" spans="1:14" ht="15" thickBot="1" x14ac:dyDescent="0.35"/>
    <row r="34" spans="1:14" ht="23.4" thickBot="1" x14ac:dyDescent="0.35">
      <c r="A34" t="s">
        <v>16</v>
      </c>
      <c r="B34" t="s">
        <v>44</v>
      </c>
      <c r="D34" s="26"/>
      <c r="E34" s="23" t="s">
        <v>9</v>
      </c>
      <c r="F34" s="24" t="s">
        <v>10</v>
      </c>
      <c r="G34" s="24" t="s">
        <v>1</v>
      </c>
      <c r="H34" s="25" t="s">
        <v>0</v>
      </c>
      <c r="K34" s="247" t="s">
        <v>208</v>
      </c>
      <c r="L34" s="65" t="s">
        <v>115</v>
      </c>
      <c r="M34" s="65" t="s">
        <v>198</v>
      </c>
      <c r="N34" s="65" t="s">
        <v>116</v>
      </c>
    </row>
    <row r="35" spans="1:14" ht="23.4" thickBot="1" x14ac:dyDescent="0.35">
      <c r="B35" t="s">
        <v>59</v>
      </c>
      <c r="D35" s="27" t="s">
        <v>61</v>
      </c>
      <c r="E35" s="20">
        <v>72</v>
      </c>
      <c r="F35" s="21">
        <v>83</v>
      </c>
      <c r="G35" s="21">
        <v>64</v>
      </c>
      <c r="H35" s="22">
        <v>68</v>
      </c>
      <c r="K35" s="247" t="s">
        <v>117</v>
      </c>
      <c r="L35" s="66">
        <v>13523</v>
      </c>
      <c r="M35" s="67">
        <v>1.7694681873641538</v>
      </c>
      <c r="N35" s="68">
        <v>120003</v>
      </c>
    </row>
    <row r="36" spans="1:14" ht="23.4" thickBot="1" x14ac:dyDescent="0.35">
      <c r="B36" t="s">
        <v>60</v>
      </c>
      <c r="D36" s="28" t="s">
        <v>62</v>
      </c>
      <c r="E36" s="16">
        <v>47</v>
      </c>
      <c r="F36" s="13">
        <v>62</v>
      </c>
      <c r="G36" s="13">
        <v>45</v>
      </c>
      <c r="H36" s="17">
        <v>45</v>
      </c>
      <c r="K36" s="247" t="s">
        <v>118</v>
      </c>
      <c r="L36" s="66">
        <v>13295</v>
      </c>
      <c r="M36" s="67">
        <v>0</v>
      </c>
      <c r="N36" s="68">
        <v>127597</v>
      </c>
    </row>
    <row r="37" spans="1:14" x14ac:dyDescent="0.3">
      <c r="D37" s="28" t="s">
        <v>63</v>
      </c>
      <c r="E37" s="16">
        <v>39</v>
      </c>
      <c r="F37" s="13">
        <v>46</v>
      </c>
      <c r="G37" s="13">
        <v>28</v>
      </c>
      <c r="H37" s="17">
        <v>33</v>
      </c>
    </row>
    <row r="38" spans="1:14" ht="15" thickBot="1" x14ac:dyDescent="0.35">
      <c r="D38" s="15" t="s">
        <v>64</v>
      </c>
      <c r="E38" s="14">
        <v>33</v>
      </c>
      <c r="F38" s="18">
        <v>39</v>
      </c>
      <c r="G38" s="18">
        <v>23</v>
      </c>
      <c r="H38" s="19">
        <v>25</v>
      </c>
    </row>
    <row r="39" spans="1:14" x14ac:dyDescent="0.3">
      <c r="K39" s="253" t="s">
        <v>192</v>
      </c>
      <c r="L39" s="254"/>
      <c r="M39" s="254"/>
      <c r="N39" s="254"/>
    </row>
    <row r="41" spans="1:14" ht="23.4" thickBot="1" x14ac:dyDescent="0.35">
      <c r="K41" s="247" t="s">
        <v>208</v>
      </c>
      <c r="L41" s="65" t="s">
        <v>115</v>
      </c>
      <c r="M41" s="65" t="s">
        <v>198</v>
      </c>
      <c r="N41" s="65" t="s">
        <v>116</v>
      </c>
    </row>
    <row r="42" spans="1:14" ht="23.4" thickBot="1" x14ac:dyDescent="0.35">
      <c r="B42" t="s">
        <v>77</v>
      </c>
      <c r="K42" s="247" t="s">
        <v>117</v>
      </c>
      <c r="L42" s="66">
        <f>ROUNDDOWN(L35+(L35*7%),0)</f>
        <v>14469</v>
      </c>
      <c r="M42" s="67">
        <f t="shared" ref="M42" si="0">M35+(M35*7%)</f>
        <v>1.8933309604796447</v>
      </c>
      <c r="N42" s="68">
        <f>ROUNDDOWN(N35+(N35*7%),0)</f>
        <v>128403</v>
      </c>
    </row>
    <row r="43" spans="1:14" ht="23.4" thickBot="1" x14ac:dyDescent="0.35">
      <c r="B43" t="s">
        <v>78</v>
      </c>
      <c r="K43" s="247" t="s">
        <v>118</v>
      </c>
      <c r="L43" s="66">
        <f t="shared" ref="L43:N43" si="1">ROUNDDOWN(L36+(L36*7%),0)</f>
        <v>14225</v>
      </c>
      <c r="M43" s="67">
        <f t="shared" si="1"/>
        <v>0</v>
      </c>
      <c r="N43" s="68">
        <f t="shared" si="1"/>
        <v>136528</v>
      </c>
    </row>
    <row r="44" spans="1:14" x14ac:dyDescent="0.3">
      <c r="B44" t="s">
        <v>79</v>
      </c>
    </row>
    <row r="45" spans="1:14" x14ac:dyDescent="0.3">
      <c r="B45" t="s">
        <v>229</v>
      </c>
    </row>
    <row r="46" spans="1:14" x14ac:dyDescent="0.3">
      <c r="B46" t="s">
        <v>230</v>
      </c>
      <c r="K46" s="255" t="s">
        <v>219</v>
      </c>
      <c r="L46" s="256"/>
      <c r="M46" s="256"/>
      <c r="N46" s="256"/>
    </row>
    <row r="47" spans="1:14" x14ac:dyDescent="0.3">
      <c r="B47" t="s">
        <v>217</v>
      </c>
    </row>
    <row r="48" spans="1:14" ht="23.4" thickBot="1" x14ac:dyDescent="0.35">
      <c r="B48" t="s">
        <v>209</v>
      </c>
      <c r="K48" s="247" t="s">
        <v>208</v>
      </c>
      <c r="L48" s="65" t="s">
        <v>115</v>
      </c>
      <c r="M48" s="65" t="s">
        <v>198</v>
      </c>
      <c r="N48" s="65" t="s">
        <v>116</v>
      </c>
    </row>
    <row r="49" spans="2:14" ht="23.4" thickBot="1" x14ac:dyDescent="0.35">
      <c r="B49" t="s">
        <v>210</v>
      </c>
      <c r="K49" s="247" t="s">
        <v>117</v>
      </c>
      <c r="L49" s="66">
        <f>ROUNDDOWN(L42+(L42*6.64%),0)</f>
        <v>15429</v>
      </c>
      <c r="M49" s="67">
        <f t="shared" ref="M49" si="2">M42+(M42*6.64%)</f>
        <v>2.0190481362554928</v>
      </c>
      <c r="N49" s="68">
        <f>ROUNDDOWN(N42+(N42*6.64%),0)</f>
        <v>136928</v>
      </c>
    </row>
    <row r="50" spans="2:14" ht="23.4" thickBot="1" x14ac:dyDescent="0.35">
      <c r="B50" t="s">
        <v>80</v>
      </c>
      <c r="K50" s="247" t="s">
        <v>118</v>
      </c>
      <c r="L50" s="66">
        <f t="shared" ref="L50:N50" si="3">ROUNDDOWN(L43+(L43*6.64%),0)</f>
        <v>15169</v>
      </c>
      <c r="M50" s="67">
        <f t="shared" si="3"/>
        <v>0</v>
      </c>
      <c r="N50" s="68">
        <f t="shared" si="3"/>
        <v>145593</v>
      </c>
    </row>
    <row r="53" spans="2:14" x14ac:dyDescent="0.3">
      <c r="K53" s="258" t="s">
        <v>218</v>
      </c>
      <c r="L53" s="259"/>
      <c r="M53" s="259"/>
      <c r="N53" s="259"/>
    </row>
    <row r="55" spans="2:14" ht="23.4" thickBot="1" x14ac:dyDescent="0.35">
      <c r="K55" s="257" t="s">
        <v>208</v>
      </c>
      <c r="L55" s="65" t="s">
        <v>115</v>
      </c>
      <c r="M55" s="65" t="s">
        <v>198</v>
      </c>
      <c r="N55" s="65" t="s">
        <v>116</v>
      </c>
    </row>
    <row r="56" spans="2:14" ht="23.4" thickBot="1" x14ac:dyDescent="0.35">
      <c r="K56" s="257" t="s">
        <v>117</v>
      </c>
      <c r="L56" s="66">
        <f>ROUNDDOWN(L49+(L49*1.92%),0)</f>
        <v>15725</v>
      </c>
      <c r="M56" s="67">
        <f>M49+(M49*1.92%)</f>
        <v>2.0578138604715983</v>
      </c>
      <c r="N56" s="68">
        <f>ROUNDDOWN(N49+(N49*1.92%),0)</f>
        <v>139557</v>
      </c>
    </row>
    <row r="57" spans="2:14" ht="23.4" thickBot="1" x14ac:dyDescent="0.35">
      <c r="K57" s="257" t="s">
        <v>118</v>
      </c>
      <c r="L57" s="66">
        <f>ROUNDDOWN(L50+(L50*1.92%),0)</f>
        <v>15460</v>
      </c>
      <c r="M57" s="67">
        <f>ROUNDDOWN(M50+(M50*1.92%),0)</f>
        <v>0</v>
      </c>
      <c r="N57" s="68">
        <f>ROUNDDOWN(N50+(N50*1.92%),0)</f>
        <v>148388</v>
      </c>
    </row>
    <row r="58" spans="2:14" x14ac:dyDescent="0.3">
      <c r="K58" s="168"/>
      <c r="L58" s="262"/>
      <c r="M58" s="262"/>
      <c r="N58" s="262"/>
    </row>
    <row r="59" spans="2:14" x14ac:dyDescent="0.3">
      <c r="K59" s="168"/>
      <c r="L59" s="262"/>
      <c r="M59" s="262"/>
      <c r="N59" s="262"/>
    </row>
    <row r="60" spans="2:14" x14ac:dyDescent="0.3">
      <c r="K60" s="263" t="s">
        <v>225</v>
      </c>
      <c r="L60" s="263"/>
      <c r="M60" s="263"/>
      <c r="N60" s="263"/>
    </row>
    <row r="62" spans="2:14" ht="23.4" thickBot="1" x14ac:dyDescent="0.35">
      <c r="K62" s="261" t="s">
        <v>208</v>
      </c>
      <c r="L62" s="65" t="s">
        <v>115</v>
      </c>
      <c r="M62" s="65" t="s">
        <v>198</v>
      </c>
      <c r="N62" s="65" t="s">
        <v>116</v>
      </c>
    </row>
    <row r="63" spans="2:14" ht="23.4" thickBot="1" x14ac:dyDescent="0.35">
      <c r="K63" s="261" t="s">
        <v>117</v>
      </c>
      <c r="L63" s="66">
        <f>ROUNDDOWN(L56+(L56*2.15%),0)</f>
        <v>16063</v>
      </c>
      <c r="M63" s="67">
        <f>M56+(M56*2.15%)</f>
        <v>2.1020568584717378</v>
      </c>
      <c r="N63" s="68">
        <f>ROUNDDOWN(N56+(N56*2.15%),0)</f>
        <v>142557</v>
      </c>
    </row>
    <row r="64" spans="2:14" ht="23.4" thickBot="1" x14ac:dyDescent="0.35">
      <c r="K64" s="261" t="s">
        <v>118</v>
      </c>
      <c r="L64" s="66">
        <f>ROUNDDOWN(L57+(L57*2.15%),0)</f>
        <v>15792</v>
      </c>
      <c r="M64" s="67">
        <f>ROUNDDOWN(M57+(M57*2.15%),0)</f>
        <v>0</v>
      </c>
      <c r="N64" s="68">
        <f>ROUNDDOWN(N57+(N57*2.15%),0)</f>
        <v>151578</v>
      </c>
    </row>
    <row r="67" spans="10:14" ht="30" customHeight="1" x14ac:dyDescent="0.3">
      <c r="K67" s="556" t="s">
        <v>220</v>
      </c>
      <c r="L67" s="556"/>
      <c r="M67" s="556"/>
      <c r="N67" s="556"/>
    </row>
    <row r="68" spans="10:14" x14ac:dyDescent="0.3">
      <c r="J68" t="s">
        <v>223</v>
      </c>
      <c r="K68" s="260" t="s">
        <v>221</v>
      </c>
    </row>
    <row r="69" spans="10:14" x14ac:dyDescent="0.3">
      <c r="J69" t="s">
        <v>224</v>
      </c>
      <c r="K69" s="260" t="s">
        <v>222</v>
      </c>
    </row>
  </sheetData>
  <sheetProtection algorithmName="SHA-512" hashValue="l15BhXmfJVZ/Qfxcacf9cmKoHj/4f/vFCKz0zpv/PSGU1o8fIUicdwqonFqKzhQ5cYcdS0j5BjkCMVrQMv7r2w==" saltValue="rlSSpee+PcKrIEYrxTqfMA==" spinCount="100000" sheet="1" objects="1" scenarios="1" selectLockedCells="1" selectUnlockedCells="1"/>
  <mergeCells count="1">
    <mergeCell ref="K67:N67"/>
  </mergeCells>
  <hyperlinks>
    <hyperlink ref="K69" r:id="rId1" xr:uid="{AAD1F1D2-4A14-4783-8642-BF69FD345BB4}"/>
    <hyperlink ref="K68" r:id="rId2" xr:uid="{52C46B8C-5696-4F85-893C-2FA2607BB6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Calcul OCS_Berechnung VKO_200K</vt:lpstr>
      <vt:lpstr>V_FR</vt:lpstr>
      <vt:lpstr>V_DE</vt:lpstr>
      <vt:lpstr>Calculs_Listes</vt:lpstr>
      <vt:lpstr>'Calcul OCS_Berechnung VKO_200K'!Print_Area</vt:lpstr>
      <vt:lpstr>V_DE!Print_Area</vt:lpstr>
      <vt:lpstr>V_FR!Print_Area</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Gérard Thomas</dc:creator>
  <cp:lastModifiedBy>Romane Lombard</cp:lastModifiedBy>
  <cp:lastPrinted>2023-11-07T14:41:19Z</cp:lastPrinted>
  <dcterms:created xsi:type="dcterms:W3CDTF">2023-04-26T12:54:59Z</dcterms:created>
  <dcterms:modified xsi:type="dcterms:W3CDTF">2025-10-13T16:18:17Z</dcterms:modified>
</cp:coreProperties>
</file>