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13_Finanzen Projekte\VKO_OCS\OCS_Projets moins 200K\4e AAP\"/>
    </mc:Choice>
  </mc:AlternateContent>
  <xr:revisionPtr revIDLastSave="0" documentId="13_ncr:1_{7C41D19B-193A-4311-862B-1C8914B84D39}" xr6:coauthVersionLast="47" xr6:coauthVersionMax="47" xr10:uidLastSave="{00000000-0000-0000-0000-000000000000}"/>
  <bookViews>
    <workbookView xWindow="38280" yWindow="-120" windowWidth="29040" windowHeight="15720" xr2:uid="{00000000-000D-0000-FFFF-FFFF00000000}"/>
  </bookViews>
  <sheets>
    <sheet name="Calcul OCS_Berechnung VKO_200K" sheetId="9" r:id="rId1"/>
    <sheet name="V_FR" sheetId="6" state="hidden" r:id="rId2"/>
    <sheet name="V_DE" sheetId="10" state="hidden" r:id="rId3"/>
    <sheet name="Calculs_Listes" sheetId="7" state="hidden" r:id="rId4"/>
  </sheets>
  <definedNames>
    <definedName name="_xlnm.Print_Area" localSheetId="0">'Calcul OCS_Berechnung VKO_200K'!$A$1:$I$83</definedName>
    <definedName name="_xlnm.Print_Area" localSheetId="2">V_DE!$A$1:$I$83</definedName>
    <definedName name="_xlnm.Print_Area" localSheetId="1">V_FR!$A$1:$I$83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9" l="1"/>
  <c r="E5" i="9"/>
  <c r="A2" i="9"/>
  <c r="B86" i="9"/>
  <c r="F88" i="9"/>
  <c r="A55" i="9"/>
  <c r="A54" i="9"/>
  <c r="G12" i="10" l="1"/>
  <c r="F12" i="10"/>
  <c r="E12" i="10"/>
  <c r="G11" i="10"/>
  <c r="F11" i="10"/>
  <c r="E11" i="10"/>
  <c r="G12" i="6"/>
  <c r="F12" i="6"/>
  <c r="E12" i="6"/>
  <c r="G11" i="6"/>
  <c r="F11" i="6"/>
  <c r="E11" i="6"/>
  <c r="G12" i="9"/>
  <c r="G11" i="9"/>
  <c r="F12" i="9"/>
  <c r="F11" i="9"/>
  <c r="E12" i="9"/>
  <c r="E11" i="9"/>
  <c r="N64" i="7" l="1"/>
  <c r="N63" i="7"/>
  <c r="N57" i="7"/>
  <c r="N56" i="7"/>
  <c r="M64" i="7"/>
  <c r="M63" i="7"/>
  <c r="L64" i="7"/>
  <c r="L63" i="7"/>
  <c r="A1" i="9" l="1"/>
  <c r="F74" i="9" l="1"/>
  <c r="F75" i="9" s="1"/>
  <c r="D74" i="9"/>
  <c r="D75" i="9" s="1"/>
  <c r="E74" i="9"/>
  <c r="E75" i="9" s="1"/>
  <c r="H59" i="9" l="1"/>
  <c r="N43" i="7"/>
  <c r="N50" i="7" s="1"/>
  <c r="M43" i="7"/>
  <c r="M50" i="7" s="1"/>
  <c r="M57" i="7" s="1"/>
  <c r="L43" i="7"/>
  <c r="L50" i="7" s="1"/>
  <c r="L57" i="7" s="1"/>
  <c r="N42" i="7"/>
  <c r="N49" i="7" s="1"/>
  <c r="M42" i="7"/>
  <c r="M49" i="7" s="1"/>
  <c r="M56" i="7" s="1"/>
  <c r="L42" i="7"/>
  <c r="L49" i="7" s="1"/>
  <c r="L56" i="7" s="1"/>
  <c r="H17" i="9"/>
  <c r="D11" i="9"/>
  <c r="A60" i="9"/>
  <c r="F93" i="9"/>
  <c r="F92" i="9"/>
  <c r="F91" i="9"/>
  <c r="F90" i="9"/>
  <c r="F89" i="9"/>
  <c r="B93" i="9"/>
  <c r="B92" i="9"/>
  <c r="B91" i="9"/>
  <c r="B90" i="9"/>
  <c r="B89" i="9"/>
  <c r="B88" i="9"/>
  <c r="B87" i="9"/>
  <c r="G59" i="9"/>
  <c r="F59" i="9"/>
  <c r="E59" i="9"/>
  <c r="D59" i="9"/>
  <c r="C59" i="9"/>
  <c r="B59" i="9"/>
  <c r="A59" i="9"/>
  <c r="E93" i="10"/>
  <c r="E92" i="10"/>
  <c r="E91" i="10"/>
  <c r="E90" i="10"/>
  <c r="E89" i="10"/>
  <c r="E88" i="10"/>
  <c r="E93" i="6"/>
  <c r="E92" i="6"/>
  <c r="E91" i="6"/>
  <c r="E90" i="6"/>
  <c r="E89" i="6"/>
  <c r="E88" i="6"/>
  <c r="G30" i="9"/>
  <c r="F30" i="9"/>
  <c r="E30" i="9"/>
  <c r="D30" i="9"/>
  <c r="C30" i="9"/>
  <c r="B30" i="9"/>
  <c r="A30" i="9"/>
  <c r="A29" i="9"/>
  <c r="B29" i="9"/>
  <c r="I17" i="9"/>
  <c r="I16" i="9"/>
  <c r="E89" i="9"/>
  <c r="E90" i="9"/>
  <c r="E91" i="9"/>
  <c r="E92" i="9"/>
  <c r="E93" i="9"/>
  <c r="E88" i="9"/>
  <c r="I38" i="9"/>
  <c r="H19" i="9"/>
  <c r="F9" i="9"/>
  <c r="E9" i="9" s="1"/>
  <c r="C9" i="9"/>
  <c r="B9" i="9"/>
  <c r="C3" i="9"/>
  <c r="B3" i="9"/>
  <c r="A3" i="9"/>
  <c r="G3" i="9"/>
  <c r="F3" i="9"/>
  <c r="E3" i="9"/>
  <c r="D3" i="9"/>
  <c r="I6" i="9"/>
  <c r="H6" i="9"/>
  <c r="H21" i="9"/>
  <c r="H16" i="9"/>
  <c r="C14" i="9"/>
  <c r="D14" i="9"/>
  <c r="E14" i="9"/>
  <c r="F14" i="9"/>
  <c r="G14" i="9"/>
  <c r="G13" i="9"/>
  <c r="F13" i="9"/>
  <c r="E13" i="9"/>
  <c r="D13" i="9"/>
  <c r="C13" i="9"/>
  <c r="B13" i="9"/>
  <c r="A13" i="9"/>
  <c r="A34" i="9"/>
  <c r="G33" i="9"/>
  <c r="F33" i="9"/>
  <c r="E33" i="9"/>
  <c r="D33" i="9"/>
  <c r="C33" i="9"/>
  <c r="B33" i="9"/>
  <c r="A33" i="9"/>
  <c r="G58" i="9"/>
  <c r="F58" i="9"/>
  <c r="E58" i="9"/>
  <c r="D58" i="9"/>
  <c r="C58" i="9"/>
  <c r="B58" i="9"/>
  <c r="A58" i="9"/>
  <c r="H78" i="9"/>
  <c r="I78" i="9"/>
  <c r="G77" i="9"/>
  <c r="F77" i="9"/>
  <c r="E77" i="9"/>
  <c r="D77" i="9"/>
  <c r="C77" i="9"/>
  <c r="B77" i="9"/>
  <c r="A77" i="9"/>
  <c r="B84" i="9"/>
  <c r="B83" i="9"/>
  <c r="B82" i="9"/>
  <c r="B80" i="9"/>
  <c r="A80" i="9"/>
  <c r="B79" i="9"/>
  <c r="A79" i="9"/>
  <c r="B67" i="9"/>
  <c r="A67" i="9"/>
  <c r="B68" i="9"/>
  <c r="A68" i="9"/>
  <c r="B69" i="9"/>
  <c r="A69" i="9"/>
  <c r="B70" i="9"/>
  <c r="A70" i="9"/>
  <c r="B71" i="9"/>
  <c r="A71" i="9"/>
  <c r="B72" i="9"/>
  <c r="A72" i="9"/>
  <c r="B73" i="9"/>
  <c r="A73" i="9"/>
  <c r="B76" i="9"/>
  <c r="A76" i="9"/>
  <c r="B75" i="9"/>
  <c r="A75" i="9"/>
  <c r="B74" i="9"/>
  <c r="A74" i="9"/>
  <c r="H70" i="9"/>
  <c r="I70" i="9"/>
  <c r="I65" i="9"/>
  <c r="H65" i="9"/>
  <c r="G65" i="9"/>
  <c r="F65" i="9"/>
  <c r="E65" i="9"/>
  <c r="D65" i="9"/>
  <c r="C65" i="9"/>
  <c r="B65" i="9"/>
  <c r="A65" i="9"/>
  <c r="I64" i="9"/>
  <c r="H64" i="9"/>
  <c r="I63" i="9"/>
  <c r="H63" i="9"/>
  <c r="I62" i="9"/>
  <c r="H62" i="9"/>
  <c r="I61" i="9"/>
  <c r="H61" i="9"/>
  <c r="I60" i="9"/>
  <c r="H60" i="9"/>
  <c r="I59" i="9"/>
  <c r="A63" i="9"/>
  <c r="A64" i="9"/>
  <c r="B64" i="9"/>
  <c r="B63" i="9"/>
  <c r="E64" i="9"/>
  <c r="E63" i="9"/>
  <c r="E62" i="9"/>
  <c r="B62" i="9"/>
  <c r="A62" i="9"/>
  <c r="B60" i="9"/>
  <c r="B57" i="9"/>
  <c r="A57" i="9"/>
  <c r="B56" i="9"/>
  <c r="A56"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E31" i="9"/>
  <c r="E32" i="9"/>
  <c r="B32" i="9"/>
  <c r="B31" i="9"/>
  <c r="A32" i="9"/>
  <c r="A31" i="9"/>
  <c r="B28" i="9"/>
  <c r="A28" i="9"/>
  <c r="B27" i="9"/>
  <c r="A27" i="9"/>
  <c r="B26" i="9"/>
  <c r="A26" i="9"/>
  <c r="B25" i="9"/>
  <c r="A25" i="9"/>
  <c r="B24" i="9"/>
  <c r="A24" i="9"/>
  <c r="B23" i="9"/>
  <c r="A23" i="9"/>
  <c r="B22" i="9"/>
  <c r="A22" i="9"/>
  <c r="B21" i="9"/>
  <c r="A21" i="9"/>
  <c r="B20" i="9"/>
  <c r="A20" i="9"/>
  <c r="B19" i="9"/>
  <c r="A19" i="9"/>
  <c r="A18" i="9"/>
  <c r="B17" i="9"/>
  <c r="A17" i="9"/>
  <c r="B16" i="9"/>
  <c r="A16" i="9"/>
  <c r="B15" i="9"/>
  <c r="A15" i="9"/>
  <c r="G10" i="9"/>
  <c r="F10" i="9"/>
  <c r="E10" i="9"/>
  <c r="D12" i="9"/>
  <c r="D10" i="9"/>
  <c r="D9" i="9"/>
  <c r="D8" i="9"/>
  <c r="D7" i="9"/>
  <c r="D6" i="9"/>
  <c r="D5" i="9"/>
  <c r="D4" i="9"/>
  <c r="C10" i="9"/>
  <c r="B10" i="9"/>
  <c r="A12" i="9"/>
  <c r="A11" i="9"/>
  <c r="A9" i="9"/>
  <c r="A8" i="9"/>
  <c r="A7" i="9"/>
  <c r="A6" i="9"/>
  <c r="A5" i="9"/>
  <c r="A4" i="9"/>
  <c r="C60" i="10" l="1"/>
  <c r="F62" i="10"/>
  <c r="I66" i="10" s="1"/>
  <c r="H19" i="10"/>
  <c r="G74" i="10"/>
  <c r="G75" i="10" s="1"/>
  <c r="F74" i="10"/>
  <c r="F75" i="10" s="1"/>
  <c r="E74" i="10"/>
  <c r="E75" i="10" s="1"/>
  <c r="D74" i="10"/>
  <c r="D75" i="10" s="1"/>
  <c r="C74" i="10"/>
  <c r="C75" i="10" s="1"/>
  <c r="H73" i="10"/>
  <c r="H72" i="10"/>
  <c r="H71" i="10"/>
  <c r="G56" i="10"/>
  <c r="F56" i="10"/>
  <c r="E56" i="10"/>
  <c r="D56" i="10"/>
  <c r="C56" i="10"/>
  <c r="I55" i="10"/>
  <c r="H55" i="10"/>
  <c r="I54" i="10"/>
  <c r="H54" i="10"/>
  <c r="G48" i="10"/>
  <c r="G49" i="10" s="1"/>
  <c r="F48" i="10"/>
  <c r="F49" i="10" s="1"/>
  <c r="E48" i="10"/>
  <c r="E49" i="10" s="1"/>
  <c r="D48" i="10"/>
  <c r="D49" i="10" s="1"/>
  <c r="C48" i="10"/>
  <c r="C49" i="10" s="1"/>
  <c r="G45" i="10"/>
  <c r="G46" i="10" s="1"/>
  <c r="F45" i="10"/>
  <c r="F46" i="10" s="1"/>
  <c r="E45" i="10"/>
  <c r="E46" i="10" s="1"/>
  <c r="D45" i="10"/>
  <c r="D46" i="10" s="1"/>
  <c r="C45" i="10"/>
  <c r="G42" i="10"/>
  <c r="F42" i="10"/>
  <c r="F43" i="10" s="1"/>
  <c r="E42" i="10"/>
  <c r="E43" i="10" s="1"/>
  <c r="D42" i="10"/>
  <c r="D43" i="10" s="1"/>
  <c r="C42" i="10"/>
  <c r="C43" i="10" s="1"/>
  <c r="I41" i="10"/>
  <c r="G39" i="10"/>
  <c r="G40" i="10" s="1"/>
  <c r="F39" i="10"/>
  <c r="F40" i="10" s="1"/>
  <c r="E39" i="10"/>
  <c r="E40" i="10" s="1"/>
  <c r="D39" i="10"/>
  <c r="D40" i="10" s="1"/>
  <c r="C39" i="10"/>
  <c r="C40" i="10" s="1"/>
  <c r="I38" i="10"/>
  <c r="H26" i="10"/>
  <c r="H24" i="10"/>
  <c r="H22" i="10"/>
  <c r="H17" i="10"/>
  <c r="F9" i="10"/>
  <c r="E9" i="10" s="1"/>
  <c r="C9" i="10"/>
  <c r="B9" i="10"/>
  <c r="E5" i="10"/>
  <c r="E4" i="10"/>
  <c r="G74" i="9"/>
  <c r="G75" i="9" s="1"/>
  <c r="C74" i="9"/>
  <c r="H73" i="9"/>
  <c r="H72" i="9"/>
  <c r="H71" i="9"/>
  <c r="G56" i="9"/>
  <c r="F56" i="9"/>
  <c r="E56" i="9"/>
  <c r="D56" i="9"/>
  <c r="C56" i="9"/>
  <c r="I55" i="9"/>
  <c r="H55" i="9"/>
  <c r="I54" i="9"/>
  <c r="H54" i="9"/>
  <c r="G48" i="9"/>
  <c r="G49" i="9" s="1"/>
  <c r="F48" i="9"/>
  <c r="F49" i="9" s="1"/>
  <c r="E48" i="9"/>
  <c r="E49" i="9" s="1"/>
  <c r="D48" i="9"/>
  <c r="D49" i="9" s="1"/>
  <c r="C48" i="9"/>
  <c r="C49" i="9" s="1"/>
  <c r="G45" i="9"/>
  <c r="G46" i="9" s="1"/>
  <c r="F45" i="9"/>
  <c r="F46" i="9" s="1"/>
  <c r="E45" i="9"/>
  <c r="E46" i="9" s="1"/>
  <c r="D45" i="9"/>
  <c r="D46" i="9" s="1"/>
  <c r="C45" i="9"/>
  <c r="G42" i="9"/>
  <c r="F42" i="9"/>
  <c r="F43" i="9" s="1"/>
  <c r="E42" i="9"/>
  <c r="E43" i="9" s="1"/>
  <c r="D42" i="9"/>
  <c r="D43" i="9" s="1"/>
  <c r="C42" i="9"/>
  <c r="C43" i="9" s="1"/>
  <c r="I41" i="9"/>
  <c r="G39" i="9"/>
  <c r="G40" i="9" s="1"/>
  <c r="F39" i="9"/>
  <c r="F40" i="9" s="1"/>
  <c r="E39" i="9"/>
  <c r="E40" i="9" s="1"/>
  <c r="D39" i="9"/>
  <c r="C39" i="9"/>
  <c r="C40" i="9" s="1"/>
  <c r="H26" i="9"/>
  <c r="H24" i="9"/>
  <c r="H22" i="9"/>
  <c r="E4" i="9"/>
  <c r="E4" i="6"/>
  <c r="H73" i="6"/>
  <c r="H72" i="6"/>
  <c r="C32" i="10" l="1"/>
  <c r="H75" i="10"/>
  <c r="C75" i="9"/>
  <c r="H74" i="9"/>
  <c r="C32" i="9"/>
  <c r="H39" i="9"/>
  <c r="H49" i="9"/>
  <c r="E50" i="10"/>
  <c r="E52" i="10" s="1"/>
  <c r="H45" i="10"/>
  <c r="H45" i="9"/>
  <c r="H42" i="9"/>
  <c r="H42" i="10"/>
  <c r="E50" i="9"/>
  <c r="E52" i="9" s="1"/>
  <c r="I71" i="10"/>
  <c r="D50" i="10"/>
  <c r="D52" i="10" s="1"/>
  <c r="H49" i="10"/>
  <c r="F50" i="10"/>
  <c r="H40" i="10"/>
  <c r="H48" i="10"/>
  <c r="H56" i="10"/>
  <c r="G43" i="10"/>
  <c r="G50" i="10" s="1"/>
  <c r="C46" i="10"/>
  <c r="H46" i="10" s="1"/>
  <c r="H74" i="10"/>
  <c r="H29" i="10"/>
  <c r="H39" i="10"/>
  <c r="F50" i="9"/>
  <c r="D40" i="9"/>
  <c r="D50" i="9" s="1"/>
  <c r="D52" i="9" s="1"/>
  <c r="G43" i="9"/>
  <c r="G50" i="9" s="1"/>
  <c r="C46" i="9"/>
  <c r="H46" i="9" s="1"/>
  <c r="H29" i="9"/>
  <c r="H48" i="9"/>
  <c r="H56" i="9"/>
  <c r="H22" i="6"/>
  <c r="H24" i="6"/>
  <c r="H19" i="6"/>
  <c r="H17" i="6"/>
  <c r="H26" i="6"/>
  <c r="F9" i="6"/>
  <c r="I54" i="6"/>
  <c r="C9" i="6"/>
  <c r="C74" i="6"/>
  <c r="C75" i="6" s="1"/>
  <c r="H29" i="6" l="1"/>
  <c r="H75" i="9"/>
  <c r="E51" i="9"/>
  <c r="E53" i="9" s="1"/>
  <c r="E57" i="9" s="1"/>
  <c r="E18" i="9" s="1"/>
  <c r="E51" i="10"/>
  <c r="E53" i="10" s="1"/>
  <c r="E57" i="10" s="1"/>
  <c r="D51" i="10"/>
  <c r="D53" i="10" s="1"/>
  <c r="D57" i="10" s="1"/>
  <c r="D79" i="10" s="1"/>
  <c r="D18" i="10" s="1"/>
  <c r="C50" i="10"/>
  <c r="C51" i="10" s="1"/>
  <c r="G52" i="10"/>
  <c r="G51" i="10"/>
  <c r="F51" i="10"/>
  <c r="F52" i="10"/>
  <c r="H43" i="10"/>
  <c r="G51" i="9"/>
  <c r="G52" i="9"/>
  <c r="F51" i="9"/>
  <c r="F52" i="9"/>
  <c r="C50" i="9"/>
  <c r="D51" i="9"/>
  <c r="H43" i="9"/>
  <c r="H40" i="9"/>
  <c r="C32" i="6"/>
  <c r="C52" i="9" l="1"/>
  <c r="E23" i="9"/>
  <c r="E21" i="9" s="1"/>
  <c r="E16" i="9"/>
  <c r="G53" i="10"/>
  <c r="G57" i="10" s="1"/>
  <c r="G79" i="10" s="1"/>
  <c r="G18" i="10" s="1"/>
  <c r="E79" i="10"/>
  <c r="E18" i="10" s="1"/>
  <c r="E27" i="10" s="1"/>
  <c r="E66" i="10"/>
  <c r="E67" i="10" s="1"/>
  <c r="E76" i="10" s="1"/>
  <c r="D53" i="9"/>
  <c r="D57" i="9" s="1"/>
  <c r="G53" i="9"/>
  <c r="G57" i="9" s="1"/>
  <c r="G18" i="9" s="1"/>
  <c r="G16" i="9" s="1"/>
  <c r="D66" i="10"/>
  <c r="D67" i="10" s="1"/>
  <c r="C52" i="10"/>
  <c r="H52" i="10" s="1"/>
  <c r="F53" i="10"/>
  <c r="F57" i="10" s="1"/>
  <c r="F66" i="10" s="1"/>
  <c r="F67" i="10" s="1"/>
  <c r="F76" i="10" s="1"/>
  <c r="H50" i="10"/>
  <c r="H51" i="10"/>
  <c r="D27" i="10"/>
  <c r="D20" i="10"/>
  <c r="D29" i="10" s="1"/>
  <c r="D23" i="10"/>
  <c r="D25" i="10"/>
  <c r="H50" i="9"/>
  <c r="H52" i="9"/>
  <c r="F53" i="9"/>
  <c r="F57" i="9" s="1"/>
  <c r="F18" i="9" s="1"/>
  <c r="E66" i="9"/>
  <c r="E67" i="9" s="1"/>
  <c r="H71" i="6"/>
  <c r="C60" i="6"/>
  <c r="I41" i="6"/>
  <c r="I38" i="6"/>
  <c r="I55" i="6"/>
  <c r="E5" i="6"/>
  <c r="G48" i="6"/>
  <c r="G49" i="6" s="1"/>
  <c r="F48" i="6"/>
  <c r="F49" i="6" s="1"/>
  <c r="E48" i="6"/>
  <c r="E49" i="6" s="1"/>
  <c r="D48" i="6"/>
  <c r="D49" i="6" s="1"/>
  <c r="C48" i="6"/>
  <c r="C49" i="6" s="1"/>
  <c r="G45" i="6"/>
  <c r="G46" i="6" s="1"/>
  <c r="F45" i="6"/>
  <c r="F46" i="6" s="1"/>
  <c r="E45" i="6"/>
  <c r="E46" i="6" s="1"/>
  <c r="D45" i="6"/>
  <c r="D46" i="6" s="1"/>
  <c r="C45" i="6"/>
  <c r="C46" i="6" s="1"/>
  <c r="C42" i="6"/>
  <c r="C43" i="6" s="1"/>
  <c r="G42" i="6"/>
  <c r="G43" i="6" s="1"/>
  <c r="F42" i="6"/>
  <c r="F43" i="6" s="1"/>
  <c r="E42" i="6"/>
  <c r="E43" i="6" s="1"/>
  <c r="D42" i="6"/>
  <c r="D43" i="6" s="1"/>
  <c r="C39" i="6"/>
  <c r="C40" i="6" s="1"/>
  <c r="G39" i="6"/>
  <c r="G40" i="6" s="1"/>
  <c r="F39" i="6"/>
  <c r="F40" i="6" s="1"/>
  <c r="E39" i="6"/>
  <c r="E40" i="6" s="1"/>
  <c r="D39" i="6"/>
  <c r="D40" i="6" s="1"/>
  <c r="D18" i="9" l="1"/>
  <c r="D23" i="9" s="1"/>
  <c r="D66" i="9"/>
  <c r="D67" i="9" s="1"/>
  <c r="D76" i="10"/>
  <c r="F16" i="9"/>
  <c r="E76" i="9"/>
  <c r="E79" i="9"/>
  <c r="E20" i="9" s="1"/>
  <c r="E29" i="9" s="1"/>
  <c r="G66" i="9"/>
  <c r="G67" i="9" s="1"/>
  <c r="G66" i="10"/>
  <c r="G67" i="10" s="1"/>
  <c r="G76" i="10" s="1"/>
  <c r="C53" i="10"/>
  <c r="C57" i="10" s="1"/>
  <c r="F79" i="10"/>
  <c r="F18" i="10" s="1"/>
  <c r="F20" i="10" s="1"/>
  <c r="F29" i="10" s="1"/>
  <c r="E23" i="10"/>
  <c r="E20" i="10"/>
  <c r="E29" i="10" s="1"/>
  <c r="E25" i="10"/>
  <c r="D21" i="10"/>
  <c r="D28" i="10"/>
  <c r="G23" i="10"/>
  <c r="G25" i="10"/>
  <c r="G27" i="10"/>
  <c r="G20" i="10"/>
  <c r="G29" i="10" s="1"/>
  <c r="H51" i="9"/>
  <c r="C53" i="9"/>
  <c r="F66" i="9"/>
  <c r="F67" i="9" s="1"/>
  <c r="G23" i="9"/>
  <c r="G25" i="9"/>
  <c r="G27" i="9"/>
  <c r="E25" i="9"/>
  <c r="E27" i="9"/>
  <c r="H55" i="6"/>
  <c r="H54" i="6"/>
  <c r="H49" i="6"/>
  <c r="H48" i="6"/>
  <c r="H46" i="6"/>
  <c r="H45" i="6"/>
  <c r="H43" i="6"/>
  <c r="H42" i="6"/>
  <c r="H40" i="6"/>
  <c r="H39" i="6"/>
  <c r="C56" i="6"/>
  <c r="G56" i="6"/>
  <c r="F56" i="6"/>
  <c r="E56" i="6"/>
  <c r="D56" i="6"/>
  <c r="G50" i="6"/>
  <c r="G52" i="6" s="1"/>
  <c r="F50" i="6"/>
  <c r="F52" i="6" s="1"/>
  <c r="E50" i="6"/>
  <c r="E52" i="6" s="1"/>
  <c r="D50" i="6"/>
  <c r="D51" i="6" s="1"/>
  <c r="C50" i="6"/>
  <c r="C52" i="6" s="1"/>
  <c r="G74" i="6"/>
  <c r="F74" i="6"/>
  <c r="F75" i="6" s="1"/>
  <c r="E74" i="6"/>
  <c r="E75" i="6" s="1"/>
  <c r="D74" i="6"/>
  <c r="D75" i="6" s="1"/>
  <c r="E9" i="6"/>
  <c r="B9" i="6"/>
  <c r="D16" i="9" l="1"/>
  <c r="D27" i="9"/>
  <c r="D25" i="9"/>
  <c r="D28" i="9" s="1"/>
  <c r="G28" i="9"/>
  <c r="D76" i="9"/>
  <c r="D79" i="9"/>
  <c r="D20" i="9" s="1"/>
  <c r="D29" i="9" s="1"/>
  <c r="F76" i="9"/>
  <c r="F79" i="9"/>
  <c r="F20" i="9" s="1"/>
  <c r="F29" i="9" s="1"/>
  <c r="G76" i="9"/>
  <c r="G79" i="9"/>
  <c r="G20" i="9" s="1"/>
  <c r="G29" i="9" s="1"/>
  <c r="F23" i="10"/>
  <c r="F25" i="10"/>
  <c r="H53" i="10"/>
  <c r="F27" i="10"/>
  <c r="E21" i="10"/>
  <c r="E28" i="10"/>
  <c r="C66" i="10"/>
  <c r="C79" i="10"/>
  <c r="H57" i="10"/>
  <c r="C61" i="10" s="1"/>
  <c r="C62" i="10" s="1"/>
  <c r="G21" i="10"/>
  <c r="G28" i="10"/>
  <c r="D21" i="9"/>
  <c r="G21" i="9"/>
  <c r="E28" i="9"/>
  <c r="F27" i="9"/>
  <c r="F23" i="9"/>
  <c r="F25" i="9"/>
  <c r="H53" i="9"/>
  <c r="C57" i="9"/>
  <c r="G75" i="6"/>
  <c r="H75" i="6" s="1"/>
  <c r="H74" i="6"/>
  <c r="H56" i="6"/>
  <c r="G51" i="6"/>
  <c r="G53" i="6" s="1"/>
  <c r="G57" i="6" s="1"/>
  <c r="G66" i="6" s="1"/>
  <c r="G67" i="6" s="1"/>
  <c r="H50" i="6"/>
  <c r="D52" i="6"/>
  <c r="D53" i="6" s="1"/>
  <c r="D57" i="6" s="1"/>
  <c r="E51" i="6"/>
  <c r="E53" i="6" s="1"/>
  <c r="E57" i="6" s="1"/>
  <c r="E66" i="6" s="1"/>
  <c r="E67" i="6" s="1"/>
  <c r="F51" i="6"/>
  <c r="F53" i="6" s="1"/>
  <c r="F57" i="6" s="1"/>
  <c r="F66" i="6" s="1"/>
  <c r="F67" i="6" s="1"/>
  <c r="C51" i="6"/>
  <c r="C53" i="6" s="1"/>
  <c r="C66" i="9" l="1"/>
  <c r="C67" i="9" s="1"/>
  <c r="C79" i="9" s="1"/>
  <c r="C18" i="9"/>
  <c r="E7" i="9" s="1"/>
  <c r="F21" i="9"/>
  <c r="F28" i="10"/>
  <c r="F21" i="10"/>
  <c r="H79" i="10"/>
  <c r="C18" i="10"/>
  <c r="H66" i="10"/>
  <c r="C67" i="10"/>
  <c r="H57" i="9"/>
  <c r="C61" i="9" s="1"/>
  <c r="F28" i="9"/>
  <c r="D66" i="6"/>
  <c r="D67" i="6" s="1"/>
  <c r="D79" i="6"/>
  <c r="D18" i="6" s="1"/>
  <c r="E79" i="6"/>
  <c r="G79" i="6"/>
  <c r="F79" i="6"/>
  <c r="H52" i="6"/>
  <c r="H51" i="6"/>
  <c r="C62" i="9" l="1"/>
  <c r="F62" i="9"/>
  <c r="C16" i="9"/>
  <c r="H18" i="9"/>
  <c r="C20" i="9"/>
  <c r="H67" i="10"/>
  <c r="I74" i="10" s="1"/>
  <c r="C76" i="10"/>
  <c r="H76" i="10" s="1"/>
  <c r="C20" i="10"/>
  <c r="C29" i="10" s="1"/>
  <c r="D16" i="10"/>
  <c r="G16" i="10"/>
  <c r="E16" i="10"/>
  <c r="H18" i="10"/>
  <c r="E7" i="10"/>
  <c r="C23" i="10"/>
  <c r="C27" i="10"/>
  <c r="H27" i="10" s="1"/>
  <c r="C25" i="10"/>
  <c r="H25" i="10" s="1"/>
  <c r="C16" i="10"/>
  <c r="F16" i="10"/>
  <c r="H79" i="9"/>
  <c r="H66" i="9"/>
  <c r="D20" i="6"/>
  <c r="D29" i="6" s="1"/>
  <c r="D25" i="6"/>
  <c r="D27" i="6"/>
  <c r="D23" i="6"/>
  <c r="D76" i="6"/>
  <c r="E18" i="6"/>
  <c r="G18" i="6"/>
  <c r="F18" i="6"/>
  <c r="E76" i="6"/>
  <c r="G76" i="6"/>
  <c r="F76" i="6"/>
  <c r="C57" i="6"/>
  <c r="H53" i="6"/>
  <c r="C29" i="9" l="1"/>
  <c r="H20" i="9"/>
  <c r="C23" i="9"/>
  <c r="I66" i="9"/>
  <c r="I71" i="9"/>
  <c r="E8" i="10"/>
  <c r="H20" i="10"/>
  <c r="C28" i="10"/>
  <c r="C31" i="10" s="1"/>
  <c r="F31" i="10" s="1"/>
  <c r="C21" i="10"/>
  <c r="H23" i="10"/>
  <c r="H28" i="10" s="1"/>
  <c r="F32" i="10"/>
  <c r="H30" i="10" s="1"/>
  <c r="C76" i="9"/>
  <c r="H76" i="9" s="1"/>
  <c r="H67" i="9"/>
  <c r="I74" i="9" s="1"/>
  <c r="C25" i="9"/>
  <c r="H25" i="9" s="1"/>
  <c r="C27" i="9"/>
  <c r="D28" i="6"/>
  <c r="D21" i="6"/>
  <c r="F20" i="6"/>
  <c r="F29" i="6" s="1"/>
  <c r="F25" i="6"/>
  <c r="F27" i="6"/>
  <c r="F23" i="6"/>
  <c r="E20" i="6"/>
  <c r="E29" i="6" s="1"/>
  <c r="E23" i="6"/>
  <c r="E25" i="6"/>
  <c r="E27" i="6"/>
  <c r="G20" i="6"/>
  <c r="G29" i="6" s="1"/>
  <c r="G27" i="6"/>
  <c r="G23" i="6"/>
  <c r="G25" i="6"/>
  <c r="C66" i="6"/>
  <c r="C79" i="6"/>
  <c r="C18" i="6" s="1"/>
  <c r="C27" i="6" s="1"/>
  <c r="H57" i="6"/>
  <c r="C61" i="6" s="1"/>
  <c r="C62" i="6" s="1"/>
  <c r="C28" i="9" l="1"/>
  <c r="C31" i="9" s="1"/>
  <c r="F31" i="9" s="1"/>
  <c r="C21" i="9"/>
  <c r="H27" i="9"/>
  <c r="E8" i="9"/>
  <c r="H23" i="9"/>
  <c r="F32" i="9"/>
  <c r="H30" i="9" s="1"/>
  <c r="H27" i="6"/>
  <c r="E7" i="6"/>
  <c r="G28" i="6"/>
  <c r="E28" i="6"/>
  <c r="F21" i="6"/>
  <c r="F28" i="6"/>
  <c r="C23" i="6"/>
  <c r="G21" i="6"/>
  <c r="E21" i="6"/>
  <c r="C25" i="6"/>
  <c r="H25" i="6" s="1"/>
  <c r="H18" i="6"/>
  <c r="C16" i="6"/>
  <c r="C67" i="6"/>
  <c r="H66" i="6"/>
  <c r="H79" i="6"/>
  <c r="F62" i="6"/>
  <c r="C20" i="6"/>
  <c r="C29" i="6" s="1"/>
  <c r="H28" i="9" l="1"/>
  <c r="C28" i="6"/>
  <c r="C31" i="6" s="1"/>
  <c r="F31" i="6" s="1"/>
  <c r="I66" i="6"/>
  <c r="I71" i="6"/>
  <c r="C76" i="6"/>
  <c r="H76" i="6" s="1"/>
  <c r="H20" i="6"/>
  <c r="F32" i="6"/>
  <c r="H30" i="6" s="1"/>
  <c r="H23" i="6"/>
  <c r="H28" i="6" s="1"/>
  <c r="C21" i="6"/>
  <c r="E8" i="6"/>
  <c r="H67" i="6"/>
  <c r="I74" i="6" s="1"/>
  <c r="G16" i="6"/>
  <c r="F16" i="6"/>
  <c r="E16" i="6"/>
  <c r="D16" i="6"/>
</calcChain>
</file>

<file path=xl/sharedStrings.xml><?xml version="1.0" encoding="utf-8"?>
<sst xmlns="http://schemas.openxmlformats.org/spreadsheetml/2006/main" count="410" uniqueCount="248">
  <si>
    <t>DE</t>
  </si>
  <si>
    <t>FR</t>
  </si>
  <si>
    <t>Acronyme du projet</t>
  </si>
  <si>
    <t>Contrôle</t>
  </si>
  <si>
    <t>LP1</t>
  </si>
  <si>
    <t>PP2</t>
  </si>
  <si>
    <t>PP3</t>
  </si>
  <si>
    <t>PP4</t>
  </si>
  <si>
    <t>PP5</t>
  </si>
  <si>
    <t>LU</t>
  </si>
  <si>
    <t>BE</t>
  </si>
  <si>
    <t>Projet</t>
  </si>
  <si>
    <t>Durée en mois</t>
  </si>
  <si>
    <t>Informations générales</t>
  </si>
  <si>
    <t>Projet à faible envergure financière</t>
  </si>
  <si>
    <t>Informations financières</t>
  </si>
  <si>
    <t>Objectif spécifique choisi</t>
  </si>
  <si>
    <t>contrôle</t>
  </si>
  <si>
    <t>Taux horaire par versant sélectionné</t>
  </si>
  <si>
    <t>Montant dédié au groupe de fonction 1</t>
  </si>
  <si>
    <t>Montant dédié au groupe de fonction 2</t>
  </si>
  <si>
    <t>Montant dédié au groupe de fonction 3</t>
  </si>
  <si>
    <t>Montant dédié au groupe de fonction 4</t>
  </si>
  <si>
    <t>Sous total</t>
  </si>
  <si>
    <t xml:space="preserve">Services externes </t>
  </si>
  <si>
    <t xml:space="preserve">Infrastructures et travaux </t>
  </si>
  <si>
    <t>Frais de préparation</t>
  </si>
  <si>
    <t>TAUX - FEDER</t>
  </si>
  <si>
    <t>TAUX - Cofinancement privé</t>
  </si>
  <si>
    <t>TAUX - Cofinancement public</t>
  </si>
  <si>
    <t>Nota bene :</t>
  </si>
  <si>
    <t>Personnel
Indiquez le versant (LU-BE-DE-FR)</t>
  </si>
  <si>
    <t xml:space="preserve">Zone Fonctionnelle (uniquement pour OSP8) </t>
  </si>
  <si>
    <t>Les montants sont à indiquer TVA comprise si l'opérateur ne récupère pas la TVA.</t>
  </si>
  <si>
    <t>Total</t>
  </si>
  <si>
    <r>
      <t xml:space="preserve">Taux de co-financement </t>
    </r>
    <r>
      <rPr>
        <b/>
        <sz val="9"/>
        <color theme="1"/>
        <rFont val="Arial"/>
        <family val="2"/>
      </rPr>
      <t>moyen</t>
    </r>
    <r>
      <rPr>
        <sz val="9"/>
        <color theme="1"/>
        <rFont val="Arial"/>
        <family val="2"/>
      </rPr>
      <t xml:space="preserve"> au niveau du </t>
    </r>
    <r>
      <rPr>
        <b/>
        <sz val="9"/>
        <color theme="1"/>
        <rFont val="Arial"/>
        <family val="2"/>
      </rPr>
      <t>projet</t>
    </r>
  </si>
  <si>
    <t>Catégories de dépenses</t>
  </si>
  <si>
    <t>Montant - FEDER</t>
  </si>
  <si>
    <t>Montant - Cofinancement privé</t>
  </si>
  <si>
    <t>Montant - Cofinancement public</t>
  </si>
  <si>
    <t>Montant - Fonds propres</t>
  </si>
  <si>
    <t>Budget total par partenaire</t>
  </si>
  <si>
    <r>
      <t xml:space="preserve">Budget </t>
    </r>
    <r>
      <rPr>
        <u/>
        <sz val="9"/>
        <color theme="1"/>
        <rFont val="Arial"/>
        <family val="2"/>
      </rPr>
      <t>maximal</t>
    </r>
    <r>
      <rPr>
        <sz val="9"/>
        <color theme="1"/>
        <rFont val="Arial"/>
        <family val="2"/>
      </rPr>
      <t xml:space="preserve"> total </t>
    </r>
  </si>
  <si>
    <r>
      <t xml:space="preserve">Budget </t>
    </r>
    <r>
      <rPr>
        <u/>
        <sz val="9"/>
        <color theme="1"/>
        <rFont val="Arial"/>
        <family val="2"/>
      </rPr>
      <t>minimal</t>
    </r>
    <r>
      <rPr>
        <sz val="9"/>
        <color theme="1"/>
        <rFont val="Arial"/>
        <family val="2"/>
      </rPr>
      <t xml:space="preserve"> total</t>
    </r>
  </si>
  <si>
    <t>OSP8/SZ8</t>
  </si>
  <si>
    <t>OCS - projets classiques</t>
  </si>
  <si>
    <t>OCS - projets à faible envergure financière</t>
  </si>
  <si>
    <t>Calcul financier - partie 2</t>
  </si>
  <si>
    <t>Calcul financier - partie 1</t>
  </si>
  <si>
    <t>Total FEDER éligible au projet</t>
  </si>
  <si>
    <t>Services externes - total éligible par partenaire</t>
  </si>
  <si>
    <t>Equipements - total éligible par partenaire</t>
  </si>
  <si>
    <t>Infrastructures et travaux - total éligible par partenaire</t>
  </si>
  <si>
    <t>Total - Calcul financier - partie 1</t>
  </si>
  <si>
    <t>Total - Calcul financier - partie 2</t>
  </si>
  <si>
    <t>Total - Calcul financier - partie 1 &amp; partie 2</t>
  </si>
  <si>
    <t>Calcul financier - partie 3</t>
  </si>
  <si>
    <t>Maximum éligible 
(OSP9&amp;11)</t>
  </si>
  <si>
    <t>Nombre de partenaires financiers</t>
  </si>
  <si>
    <t>OSP9/SZ9</t>
  </si>
  <si>
    <t>OSP11/SZ11</t>
  </si>
  <si>
    <t>G1</t>
  </si>
  <si>
    <t>G2</t>
  </si>
  <si>
    <t>G3</t>
  </si>
  <si>
    <t>G4</t>
  </si>
  <si>
    <t xml:space="preserve">Total éligible au projet au calcul des OCS - partie 2 </t>
  </si>
  <si>
    <t xml:space="preserve">Total éligible par partenaire au calcul des OCS - partie 2 </t>
  </si>
  <si>
    <t>Budget total éligible en OCS par partenaire</t>
  </si>
  <si>
    <t>Apperçu financier par partenaire financier participant au projet sous objet</t>
  </si>
  <si>
    <t>Informations complémentaires (projet)</t>
  </si>
  <si>
    <t>Infrastructures et travaux</t>
  </si>
  <si>
    <t>Equipements</t>
  </si>
  <si>
    <t>(OSP8)</t>
  </si>
  <si>
    <t>Services externes</t>
  </si>
  <si>
    <t>(OSP9&amp;11)</t>
  </si>
  <si>
    <t>Projet classique</t>
  </si>
  <si>
    <t>Non limité</t>
  </si>
  <si>
    <t>GECT Alzette Belval</t>
  </si>
  <si>
    <t>GECT Eurodistrict SaarMoselle</t>
  </si>
  <si>
    <t>Entwicklungskonzept Oberes Moseltaal</t>
  </si>
  <si>
    <t>Zone fonctionnelle TNT</t>
  </si>
  <si>
    <t>Budget prévisionnel</t>
  </si>
  <si>
    <t>Budget total converti en OCS</t>
  </si>
  <si>
    <r>
      <t xml:space="preserve">contrôle </t>
    </r>
    <r>
      <rPr>
        <u/>
        <sz val="9"/>
        <color theme="1"/>
        <rFont val="Arial"/>
        <family val="2"/>
      </rPr>
      <t>budget</t>
    </r>
  </si>
  <si>
    <r>
      <t xml:space="preserve">contrôle </t>
    </r>
    <r>
      <rPr>
        <u/>
        <sz val="9"/>
        <color theme="1"/>
        <rFont val="Arial"/>
        <family val="2"/>
      </rPr>
      <t>cofinancements</t>
    </r>
  </si>
  <si>
    <t>cofinancement total en %</t>
  </si>
  <si>
    <t>cofinancement restant à pourvoir en %</t>
  </si>
  <si>
    <t>cofinancement total en €</t>
  </si>
  <si>
    <t>cofinancement restant à pourvoir en €</t>
  </si>
  <si>
    <t>Explicatif - budget FEDER &amp; cofinancements</t>
  </si>
  <si>
    <t>Contrôle calculs entre le cofinancement FEDER et les autres cofinancements</t>
  </si>
  <si>
    <t>Total en % des cofinancements 
FEDER et autres cofinancements</t>
  </si>
  <si>
    <t>Total en € des besoins en autres cofinancements restants</t>
  </si>
  <si>
    <t xml:space="preserve"> - Den E4 huet eng Formel fir ze testen op en OSP augefëllt ass.</t>
  </si>
  <si>
    <t xml:space="preserve"> Den E5 soll testen ob Den F4 Den OSP8 ass. Wann JO dann muss an F5 en ZF ugi gin.</t>
  </si>
  <si>
    <t>Nee den Partner dief déifinéieren wéi héisch. Mir kucken just op d'Limite net iwerschratt ass.</t>
  </si>
  <si>
    <t xml:space="preserve">Wéinst den Limiten. </t>
  </si>
  <si>
    <t>ok</t>
  </si>
  <si>
    <t>Allgemeine Informationen</t>
  </si>
  <si>
    <t>Finanzielle Informationen</t>
  </si>
  <si>
    <t>Projekt</t>
  </si>
  <si>
    <t>Ausgewähltes
spezifische Ziel</t>
  </si>
  <si>
    <t>Kurzname des Projekts</t>
  </si>
  <si>
    <t>Voraussichtliches Budget</t>
  </si>
  <si>
    <t>Gesamtbudget 
umgerechnet in VKO</t>
  </si>
  <si>
    <t>Anzahl in Monaten</t>
  </si>
  <si>
    <t>Anzahl an finanziellen Projektpartnern</t>
  </si>
  <si>
    <t>Projekt mit geringem finanziellen Umfang</t>
  </si>
  <si>
    <r>
      <rPr>
        <u/>
        <sz val="9"/>
        <color theme="1"/>
        <rFont val="Arial"/>
        <family val="2"/>
      </rPr>
      <t>minimales</t>
    </r>
    <r>
      <rPr>
        <sz val="9"/>
        <color theme="1"/>
        <rFont val="Arial"/>
        <family val="2"/>
      </rPr>
      <t xml:space="preserve"> Gesamtbudget</t>
    </r>
  </si>
  <si>
    <r>
      <rPr>
        <u/>
        <sz val="9"/>
        <color theme="1"/>
        <rFont val="Arial"/>
        <family val="2"/>
      </rPr>
      <t>maximales</t>
    </r>
    <r>
      <rPr>
        <sz val="9"/>
        <color theme="1"/>
        <rFont val="Arial"/>
        <family val="2"/>
      </rPr>
      <t xml:space="preserve"> Gesamtbudget</t>
    </r>
  </si>
  <si>
    <t>klassisches Projekt</t>
  </si>
  <si>
    <t>Unbegrenzt</t>
  </si>
  <si>
    <t>Allgemeine Projektübersicht</t>
  </si>
  <si>
    <t>Finanzielle Übersicht der finanziellen Projektpartner, die am betreffenden Projekt teilnehmen</t>
  </si>
  <si>
    <r>
      <rPr>
        <b/>
        <sz val="9"/>
        <color theme="1"/>
        <rFont val="Arial"/>
        <family val="2"/>
      </rPr>
      <t>Durchschnittliche</t>
    </r>
    <r>
      <rPr>
        <sz val="9"/>
        <color theme="1"/>
        <rFont val="Arial"/>
        <family val="2"/>
      </rPr>
      <t xml:space="preserve"> Kofinanzierungsrate auf </t>
    </r>
    <r>
      <rPr>
        <b/>
        <sz val="9"/>
        <color theme="1"/>
        <rFont val="Arial"/>
        <family val="2"/>
      </rPr>
      <t>Projektebene</t>
    </r>
  </si>
  <si>
    <t xml:space="preserve">externe Dienstleistungen </t>
  </si>
  <si>
    <t xml:space="preserve">Ausrüstung  </t>
  </si>
  <si>
    <t>maximal förderfähiger Betrag (SZ8)</t>
  </si>
  <si>
    <t>maximal förderfähiger Betrag (SZ9&amp;11)</t>
  </si>
  <si>
    <t>Weitere Informationen (Projekt)</t>
  </si>
  <si>
    <t>ffP1</t>
  </si>
  <si>
    <t>fP2</t>
  </si>
  <si>
    <t>fP3</t>
  </si>
  <si>
    <t>fP4</t>
  </si>
  <si>
    <t>fP5</t>
  </si>
  <si>
    <t>Name des/der Partner(s)</t>
  </si>
  <si>
    <r>
      <t xml:space="preserve">Kontrolle des </t>
    </r>
    <r>
      <rPr>
        <u/>
        <sz val="9"/>
        <color theme="1"/>
        <rFont val="Arial"/>
        <family val="2"/>
      </rPr>
      <t>Budgets</t>
    </r>
  </si>
  <si>
    <t>Gesamtbudget pro Partner</t>
  </si>
  <si>
    <t>Kofinanzierungen auf Projektebene sollten auf der Grundlage des Gesamtbudgets in VKO pro Partner angegeben werden.  Wenn die Kofinanzierungen auf der Grundlage des geschätzten Budgets angegeben werden, besteht das Risiko einer Überfinanzierung.
Das förderfähige Gesamtbudget muss durch die Kofinanzierungen auf den Betrag aufgestockt werden, der erforderlich ist, um die EFRE-Kofinanzierung zu ergänzen.</t>
  </si>
  <si>
    <t>Erklärung - EFRE  Budget &amp; Kofinanzierungen</t>
  </si>
  <si>
    <t>Förderfähiges Gesamtbudget in VKO pro Partner</t>
  </si>
  <si>
    <t>EFRE-Satz</t>
  </si>
  <si>
    <t>Kontrolle der Kofinanzierungen</t>
  </si>
  <si>
    <t>Privater Kofinanzierungssatz</t>
  </si>
  <si>
    <t>Betrag der öffentlichen Kofinanzierung</t>
  </si>
  <si>
    <t>Öffentlicher Kofinanzierungssatz</t>
  </si>
  <si>
    <t>Betrag der Eigenmittel</t>
  </si>
  <si>
    <t>Eigenmittelsatz</t>
  </si>
  <si>
    <t>Summe in % der EFRE und den anderen Kofinanzierungen</t>
  </si>
  <si>
    <t>Summe in € des verbleibenden Bedarfs an anderen Kofinanzierungsmitteln</t>
  </si>
  <si>
    <t>Kontrolle 1:</t>
  </si>
  <si>
    <t>Kontrolle 2:</t>
  </si>
  <si>
    <t>Gesamtkofinanzierung in %</t>
  </si>
  <si>
    <t>Gesamtkofinanzierung in €</t>
  </si>
  <si>
    <t>verbleibende Kofinanzierung in %</t>
  </si>
  <si>
    <t>verbleibende Kofinanzierung in €</t>
  </si>
  <si>
    <t>Berechnung - Teil 1</t>
  </si>
  <si>
    <t>VKO - klassische Projekte</t>
  </si>
  <si>
    <t>Summe</t>
  </si>
  <si>
    <t>Kontrolle</t>
  </si>
  <si>
    <t>Berechnung - Teil 2</t>
  </si>
  <si>
    <t>VKO - Projekte mit geringem finanziellen Umfang</t>
  </si>
  <si>
    <t>Berechnung - Teil 3</t>
  </si>
  <si>
    <t>(SZ8)</t>
  </si>
  <si>
    <t>(SZ9&amp;11)</t>
  </si>
  <si>
    <t>Kostenkategorie</t>
  </si>
  <si>
    <t>Personal
geben Sie das Teilgebiet an (LU-BE-DE-FR)</t>
  </si>
  <si>
    <t>Stundensatz pro Teilgebiet</t>
  </si>
  <si>
    <t xml:space="preserve">Zwischensumme	</t>
  </si>
  <si>
    <t>Summe - Berechnung - Teil 1</t>
  </si>
  <si>
    <t>Summe - Berechnung - Teil 2</t>
  </si>
  <si>
    <t>Summe - Berechnung - Teil 1 &amp; Teil 2</t>
  </si>
  <si>
    <t>externe Dienstleistungen</t>
  </si>
  <si>
    <t>Die Beträge sind einschließlich Mehrwertsteuer anzugeben, wenn der Anbieter die Mehrwertsteuer nicht zurückerhält.</t>
  </si>
  <si>
    <t>Die Stellen sind als Prozentsatz der Vollzeitbeschäftigung anzugeben. Eine Vollzeitstelle entspricht 1720 Arbeitsstunden pro Jahr.</t>
  </si>
  <si>
    <t>PcF1</t>
  </si>
  <si>
    <t>PF2</t>
  </si>
  <si>
    <t>PF3</t>
  </si>
  <si>
    <t>PF4</t>
  </si>
  <si>
    <t>PF5</t>
  </si>
  <si>
    <t>Les postes sont à indiquer en tant que pourcentage d'emploi temps plein.
Un emploi temps plein correspond à 1720 heures de travail par an.</t>
  </si>
  <si>
    <t>Nombre d'heures max. éligibles au projet</t>
  </si>
  <si>
    <t>Exemples: taux d'affectation de personnel (proposés fréquemment) à un projet par rapport au maximum éligible dans le cadre du programme Interreg GR (1720 heures)</t>
  </si>
  <si>
    <t>Überprüfung der Berechnungen zwischen der EFRE-Kofinanzierung und anderen Kofinanzierungen</t>
  </si>
  <si>
    <t>Vorbereitungskosten</t>
  </si>
  <si>
    <t>Max. förderfähige Stundenzahl des Projekts</t>
  </si>
  <si>
    <t>Beispiele: Anteil der (häufig vorgeschlagenen) Personalzuweisungen, im Vergleich zu den maximal förderfähigen Stunden im Rahmen des Programms Interreg GR (1720 Stunden).</t>
  </si>
  <si>
    <t>Stunden pro Jahr</t>
  </si>
  <si>
    <t xml:space="preserve">funktionaler Raum 
(nur für SZ8) </t>
  </si>
  <si>
    <t>Dem Projekt zur  Verfügungstehender 
EFRE-Gesamtbetrag</t>
  </si>
  <si>
    <t>EFRE-Betrag</t>
  </si>
  <si>
    <t>Betrag der privaten Kofinanzierung</t>
  </si>
  <si>
    <t>Betrag für die Funktionsgruppe  1</t>
  </si>
  <si>
    <t>Betrag für die Funktionsgruppe 2</t>
  </si>
  <si>
    <t>Betrag für die Funktionsgruppe 3</t>
  </si>
  <si>
    <t>Betrag für die Funktionsgruppe 4</t>
  </si>
  <si>
    <t>förderfähige Gesamtkosten des Projekts nach der Berechnung der VKO in Teil 2</t>
  </si>
  <si>
    <t xml:space="preserve">förderfähige Gesamtkosten pro Partner für die Berechnung der VKO - Teil 2 	</t>
  </si>
  <si>
    <t>externe Dienstleistungen
förderfähige Gesamtkosten pro Partner</t>
  </si>
  <si>
    <t>Ausrüstung
förderfähige Gesamtkosten pro Partner</t>
  </si>
  <si>
    <t>Die Beträge für Personalkosten sind für das Land anzugeben, in dem der jeweilige Projektpartner ansässig ist.</t>
  </si>
  <si>
    <r>
      <t>Maximum éligible (</t>
    </r>
    <r>
      <rPr>
        <b/>
        <sz val="9"/>
        <color theme="1"/>
        <rFont val="Arial"/>
        <family val="2"/>
      </rPr>
      <t>OSP8</t>
    </r>
    <r>
      <rPr>
        <sz val="9"/>
        <color theme="1"/>
        <rFont val="Arial"/>
        <family val="2"/>
      </rPr>
      <t>)</t>
    </r>
  </si>
  <si>
    <t>Montant adapté à l'inflation du 1er AAP</t>
  </si>
  <si>
    <t>heures par an</t>
  </si>
  <si>
    <t>Catégories de dépenses concernées</t>
  </si>
  <si>
    <t>Les cofinancements au niveau du projet doivent être prévus sur base du budget total en OCS par partenaire. Si les cofinancements sont indiqués sur base du budget estimatif, il y aura un risque de surfinancement.
Le budget total éligible doit être complété par les cofinancements jusqu'au montant nécessaire afin de compléter le cofinancement en FEDER.</t>
  </si>
  <si>
    <t xml:space="preserve">Les montants frais de personnel sont à indiquer pour le pays dans lequel vous êtes localisé. </t>
  </si>
  <si>
    <t xml:space="preserve">Equipement </t>
  </si>
  <si>
    <t>Infrastruktur und 	Baukosten</t>
  </si>
  <si>
    <t>Nom du/des partenaire(s)</t>
  </si>
  <si>
    <t>Projet à faible envergure financière ?</t>
  </si>
  <si>
    <t>TAUX - Fonds propres</t>
  </si>
  <si>
    <t>Contrôle 1 :</t>
  </si>
  <si>
    <t>Contrôle 2 :</t>
  </si>
  <si>
    <t>Infrastruktur und Baukosten</t>
  </si>
  <si>
    <t>Ausrüstungen</t>
  </si>
  <si>
    <t>Infrastruktur und Baukosten
förderfähige Gesamtkosten pro Partner</t>
  </si>
  <si>
    <r>
      <t xml:space="preserve">Abhängig von der gewählten PSO wird der förderfähige Gesamtbetrag für die angegebenen Kostenkategorien in das entsprechende Feld eingetragen. Die Berechnung bleibt in jedem Fall die gleiche:
</t>
    </r>
    <r>
      <rPr>
        <b/>
        <sz val="9"/>
        <color theme="1"/>
        <rFont val="Calibri"/>
        <family val="2"/>
        <scheme val="minor"/>
      </rPr>
      <t>Berechnung auf Projektebene</t>
    </r>
    <r>
      <rPr>
        <sz val="9"/>
        <color theme="1"/>
        <rFont val="Calibri"/>
        <family val="2"/>
        <scheme val="minor"/>
      </rPr>
      <t xml:space="preserve">
1.    </t>
    </r>
    <r>
      <rPr>
        <sz val="9"/>
        <color rgb="FFFF0000"/>
        <rFont val="Calibri"/>
        <family val="2"/>
        <scheme val="minor"/>
      </rPr>
      <t>Projektsumme</t>
    </r>
    <r>
      <rPr>
        <sz val="9"/>
        <color theme="1"/>
        <rFont val="Calibri"/>
        <family val="2"/>
        <scheme val="minor"/>
      </rPr>
      <t xml:space="preserve"> - Summe Berechnung - Teil 1 = Förderfähige Summe Projekt
2a.  (Gesamtförderfähiger </t>
    </r>
    <r>
      <rPr>
        <sz val="9"/>
        <color rgb="FFFF0000"/>
        <rFont val="Calibri"/>
        <family val="2"/>
        <scheme val="minor"/>
      </rPr>
      <t>Projektbetrag</t>
    </r>
    <r>
      <rPr>
        <sz val="9"/>
        <color theme="1"/>
        <rFont val="Calibri"/>
        <family val="2"/>
        <scheme val="minor"/>
      </rPr>
      <t xml:space="preserve"> / Obergrenze) x förderfähiger Höchstbetrag pro Kostenkategorie = Betrag pro Kostenkategorie
2b. Summe der Beträge pro Kostenkategorie = förderfähige Gesamtsumme der Kostenkategorien
</t>
    </r>
    <r>
      <rPr>
        <b/>
        <sz val="9"/>
        <color theme="1"/>
        <rFont val="Calibri"/>
        <family val="2"/>
        <scheme val="minor"/>
      </rPr>
      <t xml:space="preserve">Berechnung auf der Ebene der finanziellen Projektpartner
</t>
    </r>
    <r>
      <rPr>
        <sz val="9"/>
        <color theme="1"/>
        <rFont val="Calibri"/>
        <family val="2"/>
        <scheme val="minor"/>
      </rPr>
      <t xml:space="preserve">1.    Summe Projektpartner - Summe Berechnung - Teil 1 = Förderfähige Summe Projektpartner
2a.   (Gesamtförderfähiger Betrag pro </t>
    </r>
    <r>
      <rPr>
        <sz val="9"/>
        <color rgb="FFFF0000"/>
        <rFont val="Calibri"/>
        <family val="2"/>
        <scheme val="minor"/>
      </rPr>
      <t>Projektpartner</t>
    </r>
    <r>
      <rPr>
        <sz val="9"/>
        <color theme="1"/>
        <rFont val="Calibri"/>
        <family val="2"/>
        <scheme val="minor"/>
      </rPr>
      <t xml:space="preserve"> / Obergrenze) x förderfähiger Höchstbetrag pro Kostenkategorie = Betrag pro Kostenkategorie
2b. Summe der Beträge pro Kostenkategorie = förderfähige Gesamtsumme der Kostenkategorien</t>
    </r>
  </si>
  <si>
    <t>Betroffene Kostenkategorien</t>
  </si>
  <si>
    <t>ZFT Luxembourg-Wallonie Nord</t>
  </si>
  <si>
    <t>ZFT Luxembourg-Wallonie Sud</t>
  </si>
  <si>
    <t>Büro- und Verwaltungskosten (Pauschale)</t>
  </si>
  <si>
    <t xml:space="preserve">Reise- und Unterbringungskosten (Pauschale) </t>
  </si>
  <si>
    <t>Frais de bureau et frais administratif (forfait)</t>
  </si>
  <si>
    <t xml:space="preserve">Déplacement et hébergement (forfait) </t>
  </si>
  <si>
    <r>
      <t xml:space="preserve">Selon l'OSP choisi le total éligible pour les catégories de dépenses indiquées sera indiqué dans la case respective. Dans tous les cas le calcul reste identique :
</t>
    </r>
    <r>
      <rPr>
        <b/>
        <sz val="9"/>
        <color theme="1"/>
        <rFont val="Calibri"/>
        <family val="2"/>
        <scheme val="minor"/>
      </rPr>
      <t>Calcul au niveau du projet</t>
    </r>
    <r>
      <rPr>
        <sz val="9"/>
        <color theme="1"/>
        <rFont val="Calibri"/>
        <family val="2"/>
        <scheme val="minor"/>
      </rPr>
      <t xml:space="preserve">
1.    total </t>
    </r>
    <r>
      <rPr>
        <sz val="9"/>
        <color rgb="FFFF0000"/>
        <rFont val="Calibri"/>
        <family val="2"/>
        <scheme val="minor"/>
      </rPr>
      <t>projet</t>
    </r>
    <r>
      <rPr>
        <sz val="9"/>
        <color theme="1"/>
        <rFont val="Calibri"/>
        <family val="2"/>
        <scheme val="minor"/>
      </rPr>
      <t xml:space="preserve"> - somme total calcul financier - partie 1 = solde éligible </t>
    </r>
    <r>
      <rPr>
        <sz val="9"/>
        <color rgb="FFFF0000"/>
        <rFont val="Calibri"/>
        <family val="2"/>
        <scheme val="minor"/>
      </rPr>
      <t>projet</t>
    </r>
    <r>
      <rPr>
        <sz val="9"/>
        <color theme="1"/>
        <rFont val="Calibri"/>
        <family val="2"/>
        <scheme val="minor"/>
      </rPr>
      <t xml:space="preserve">
2a.  (solde éligible </t>
    </r>
    <r>
      <rPr>
        <sz val="9"/>
        <color rgb="FFFF0000"/>
        <rFont val="Calibri"/>
        <family val="2"/>
        <scheme val="minor"/>
      </rPr>
      <t>projet</t>
    </r>
    <r>
      <rPr>
        <sz val="9"/>
        <color theme="1"/>
        <rFont val="Calibri"/>
        <family val="2"/>
        <scheme val="minor"/>
      </rPr>
      <t xml:space="preserve"> / seuil maximal) x montant maximal éligible par catégorie de dépenses = solde par catégorie de dépenses
2b.  somme des soldes par catégorie de dépenses = total éligible pour les catégories de dépenses
</t>
    </r>
    <r>
      <rPr>
        <b/>
        <sz val="9"/>
        <color theme="1"/>
        <rFont val="Calibri"/>
        <family val="2"/>
        <scheme val="minor"/>
      </rPr>
      <t xml:space="preserve">Calcul au niveau des partenaires financiers
</t>
    </r>
    <r>
      <rPr>
        <sz val="9"/>
        <color theme="1"/>
        <rFont val="Calibri"/>
        <family val="2"/>
        <scheme val="minor"/>
      </rPr>
      <t xml:space="preserve">1.    total </t>
    </r>
    <r>
      <rPr>
        <sz val="9"/>
        <color rgb="FFFF0000"/>
        <rFont val="Calibri"/>
        <family val="2"/>
        <scheme val="minor"/>
      </rPr>
      <t>partenaire</t>
    </r>
    <r>
      <rPr>
        <sz val="9"/>
        <color theme="1"/>
        <rFont val="Calibri"/>
        <family val="2"/>
        <scheme val="minor"/>
      </rPr>
      <t xml:space="preserve"> - somme total calcul finanicer - partie 1 = solde éligible </t>
    </r>
    <r>
      <rPr>
        <sz val="9"/>
        <color rgb="FFFF0000"/>
        <rFont val="Calibri"/>
        <family val="2"/>
        <scheme val="minor"/>
      </rPr>
      <t>partenaire</t>
    </r>
    <r>
      <rPr>
        <sz val="9"/>
        <color theme="1"/>
        <rFont val="Calibri"/>
        <family val="2"/>
        <scheme val="minor"/>
      </rPr>
      <t xml:space="preserve">
2a.  (solde éligible </t>
    </r>
    <r>
      <rPr>
        <sz val="9"/>
        <color rgb="FFFF0000"/>
        <rFont val="Calibri"/>
        <family val="2"/>
        <scheme val="minor"/>
      </rPr>
      <t>partenaire</t>
    </r>
    <r>
      <rPr>
        <sz val="9"/>
        <color theme="1"/>
        <rFont val="Calibri"/>
        <family val="2"/>
        <scheme val="minor"/>
      </rPr>
      <t xml:space="preserve"> / seuil maximal) x montant maximal éligible par catégorie de dépenses = solde par catégorie de dépenses
2b.  somme des soldes par catégorie de dépenses = total éligible pour les catégories de dépenses</t>
    </r>
  </si>
  <si>
    <t>Montant originel</t>
  </si>
  <si>
    <t>Zf Bliesbruck-Rheinheim</t>
  </si>
  <si>
    <t>Montant adapté à l'inflation du 3e AAP*</t>
  </si>
  <si>
    <t>Montant adapté à l'inflation du 2e AAP*</t>
  </si>
  <si>
    <t>*voir fichier Excel Calcul caractères FR &amp; DE dans Jems (tous les chapitres utilisées)_(AP)_23-12-08 sauvgarder ici:</t>
  </si>
  <si>
    <t>W:\13_Finanzen Projekte\VKO_OCS\OCS_forfaits_prépà_clôture</t>
  </si>
  <si>
    <t>\\work02.gouv.etat.lu\Interreg4agr\INTERREGVI\13_Finanzen Projekte\VKO_OCS\OCS_forfaits_prépà_clôture\AAP 4\Vorbereitungskosten _(4. Projektaufruf)_01_09_25.xlsm</t>
  </si>
  <si>
    <t>3e AAP</t>
  </si>
  <si>
    <t>4e AAP</t>
  </si>
  <si>
    <t>Montant adapté à l'inflation du 4e AAP*</t>
  </si>
  <si>
    <t>4. Projektaufruf (klassische Projekte)</t>
  </si>
  <si>
    <t>4. Appel à projets (projets classiques)</t>
  </si>
  <si>
    <t xml:space="preserve"> </t>
  </si>
  <si>
    <t>funktionaler Raum EOE</t>
  </si>
  <si>
    <t>funktionaler Raum MOSE</t>
  </si>
  <si>
    <t>X</t>
  </si>
  <si>
    <t>Frais de clôture (sauf projets Zf)</t>
  </si>
  <si>
    <t>Abschlusskosten (außer fR-Projekte)</t>
  </si>
  <si>
    <t>Funktionsgruppe 1 
(Zahl der Vollzeitstellen (1 = 100% = 1720 Std) - auf 2 pro Projekt begrenzt)</t>
  </si>
  <si>
    <t>Funktionsgruppe 2
(Zahl der Vollzeitstellen (1 = 100% = 1720 Std) - auf 2 pro Partner begrenzt)</t>
  </si>
  <si>
    <t>Funktionsgruppe 3
(Zahl der Vollzeitstellen (1 = 100% = 1720 Std) - unbegrenzt)</t>
  </si>
  <si>
    <t>Funktionsgruppe 4
(Zahl der Vollzeitstellen (1 = 100% = 1720 Std) - unbegrenzt)</t>
  </si>
  <si>
    <t>Groupe de fonction 1 
(nombre d'ETP (1 = 100% = 1720 heures) - limité à 2 par projet)</t>
  </si>
  <si>
    <t>Groupe de fonction 2
(nombre de d'ETP (1 = 100% = 1720 heures) - limité à 2 par partenaire)</t>
  </si>
  <si>
    <t>Groupe de fonction 3
(nombre de personnes (1 = 100% = 1720 heures) - non limité)</t>
  </si>
  <si>
    <t>Groupe de fonction 4
(nombre de personnes (1 = 100% = 1720 heures) - non limité)</t>
  </si>
  <si>
    <t>% d'un ETP</t>
  </si>
  <si>
    <t>Heures par an/ Stunden pro Jahr</t>
  </si>
  <si>
    <t>% d'un ETP/ % eines VZÄ</t>
  </si>
  <si>
    <t>% eines VZÄ</t>
  </si>
  <si>
    <t>Aperçu général du projet</t>
  </si>
  <si>
    <t>Si besoin, le Partenariat peut écrire quelque chose dans cette case / Bei Bedarf kann die Partnerschaft etwas in dieses Feld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</si>
</sst>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quot;€&quot;;[Red]\-#,##0&quot;€&quot;"/>
    <numFmt numFmtId="164" formatCode="#,##0.00&quot;€&quot;"/>
  </numFmts>
  <fonts count="20" x14ac:knownFonts="1">
    <font>
      <sz val="11"/>
      <color theme="1"/>
      <name val="Calibri"/>
      <family val="2"/>
      <scheme val="minor"/>
    </font>
    <font>
      <sz val="11"/>
      <color theme="1"/>
      <name val="Calibri"/>
      <family val="2"/>
      <scheme val="minor"/>
    </font>
    <font>
      <i/>
      <sz val="11"/>
      <color theme="1"/>
      <name val="Calibri"/>
      <family val="2"/>
      <scheme val="minor"/>
    </font>
    <font>
      <b/>
      <sz val="14"/>
      <color theme="1"/>
      <name val="Arial"/>
      <family val="2"/>
    </font>
    <font>
      <b/>
      <sz val="12"/>
      <color theme="1"/>
      <name val="Arial"/>
      <family val="2"/>
    </font>
    <font>
      <b/>
      <sz val="9"/>
      <color theme="1"/>
      <name val="Arial"/>
      <family val="2"/>
    </font>
    <font>
      <sz val="9"/>
      <color theme="1"/>
      <name val="Arial"/>
      <family val="2"/>
    </font>
    <font>
      <i/>
      <sz val="9"/>
      <color theme="1"/>
      <name val="Arial"/>
      <family val="2"/>
    </font>
    <font>
      <u/>
      <sz val="9"/>
      <color theme="1"/>
      <name val="Arial"/>
      <family val="2"/>
    </font>
    <font>
      <i/>
      <sz val="12"/>
      <color theme="1"/>
      <name val="Arial"/>
      <family val="2"/>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9"/>
      <color rgb="FFFF0000"/>
      <name val="Calibri"/>
      <family val="2"/>
      <scheme val="minor"/>
    </font>
    <font>
      <sz val="11"/>
      <color theme="1"/>
      <name val="Arial"/>
      <family val="2"/>
    </font>
    <font>
      <b/>
      <sz val="10"/>
      <color theme="1"/>
      <name val="Arial"/>
      <family val="2"/>
    </font>
    <font>
      <b/>
      <sz val="16"/>
      <color theme="1"/>
      <name val="Arial"/>
      <family val="2"/>
    </font>
    <font>
      <sz val="6"/>
      <color theme="1"/>
      <name val="Arial"/>
      <family val="2"/>
    </font>
    <font>
      <u/>
      <sz val="11"/>
      <color theme="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7" tint="-0.249977111117893"/>
        <bgColor indexed="64"/>
      </patternFill>
    </fill>
  </fills>
  <borders count="64">
    <border>
      <left/>
      <right/>
      <top/>
      <bottom/>
      <diagonal/>
    </border>
    <border>
      <left/>
      <right/>
      <top style="medium">
        <color indexed="64"/>
      </top>
      <bottom style="medium">
        <color indexed="64"/>
      </bottom>
      <diagonal/>
    </border>
    <border>
      <left/>
      <right/>
      <top style="medium">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561">
    <xf numFmtId="0" fontId="0" fillId="0" borderId="0" xfId="0"/>
    <xf numFmtId="164" fontId="0" fillId="0" borderId="0" xfId="0" applyNumberFormat="1"/>
    <xf numFmtId="0" fontId="0" fillId="0" borderId="0" xfId="0" applyFont="1"/>
    <xf numFmtId="0" fontId="6" fillId="0" borderId="0" xfId="0" applyFont="1"/>
    <xf numFmtId="0" fontId="0" fillId="0" borderId="0" xfId="0" applyAlignment="1">
      <alignment horizontal="left"/>
    </xf>
    <xf numFmtId="164" fontId="6" fillId="4" borderId="57" xfId="0" applyNumberFormat="1" applyFont="1" applyFill="1" applyBorder="1" applyAlignment="1">
      <alignment horizontal="right" vertical="center"/>
    </xf>
    <xf numFmtId="164" fontId="6" fillId="4" borderId="2" xfId="0" applyNumberFormat="1" applyFont="1" applyFill="1" applyBorder="1" applyAlignment="1">
      <alignment horizontal="right" vertical="center"/>
    </xf>
    <xf numFmtId="164" fontId="6" fillId="4" borderId="12" xfId="0" applyNumberFormat="1" applyFont="1" applyFill="1" applyBorder="1" applyAlignment="1">
      <alignment horizontal="right" vertical="center"/>
    </xf>
    <xf numFmtId="164" fontId="6" fillId="4" borderId="8" xfId="0" applyNumberFormat="1" applyFont="1" applyFill="1" applyBorder="1" applyAlignment="1">
      <alignment horizontal="right" vertical="center"/>
    </xf>
    <xf numFmtId="164" fontId="6" fillId="4" borderId="9" xfId="0" applyNumberFormat="1" applyFont="1" applyFill="1" applyBorder="1" applyAlignment="1">
      <alignment horizontal="right" vertical="center"/>
    </xf>
    <xf numFmtId="164" fontId="6" fillId="4" borderId="1" xfId="0" applyNumberFormat="1" applyFont="1" applyFill="1" applyBorder="1" applyAlignment="1">
      <alignment horizontal="right" vertical="center"/>
    </xf>
    <xf numFmtId="164" fontId="6" fillId="9" borderId="9" xfId="0" applyNumberFormat="1" applyFont="1" applyFill="1" applyBorder="1" applyAlignment="1">
      <alignment horizontal="right" vertical="center"/>
    </xf>
    <xf numFmtId="164" fontId="6" fillId="9" borderId="1" xfId="0" applyNumberFormat="1" applyFont="1" applyFill="1" applyBorder="1" applyAlignment="1">
      <alignment horizontal="right" vertical="center"/>
    </xf>
    <xf numFmtId="0" fontId="0" fillId="0" borderId="16" xfId="0" applyBorder="1"/>
    <xf numFmtId="0" fontId="0" fillId="0" borderId="23" xfId="0" applyBorder="1"/>
    <xf numFmtId="0" fontId="0" fillId="0" borderId="28" xfId="0" applyBorder="1"/>
    <xf numFmtId="0" fontId="0" fillId="0" borderId="21" xfId="0" applyBorder="1"/>
    <xf numFmtId="0" fontId="0" fillId="0" borderId="22" xfId="0" applyBorder="1"/>
    <xf numFmtId="0" fontId="0" fillId="0" borderId="48" xfId="0" applyBorder="1"/>
    <xf numFmtId="0" fontId="0" fillId="0" borderId="24" xfId="0" applyBorder="1"/>
    <xf numFmtId="0" fontId="0" fillId="0" borderId="39" xfId="0" applyBorder="1"/>
    <xf numFmtId="0" fontId="0" fillId="0" borderId="59" xfId="0" applyBorder="1"/>
    <xf numFmtId="0" fontId="0" fillId="0" borderId="40" xfId="0" applyBorder="1"/>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15" xfId="0" applyFont="1" applyBorder="1" applyAlignment="1">
      <alignment horizontal="center" vertical="center"/>
    </xf>
    <xf numFmtId="0" fontId="0" fillId="0" borderId="53" xfId="0" applyBorder="1"/>
    <xf numFmtId="0" fontId="0" fillId="0" borderId="26" xfId="0" applyBorder="1"/>
    <xf numFmtId="0" fontId="0" fillId="0" borderId="27" xfId="0" applyBorder="1"/>
    <xf numFmtId="0" fontId="3" fillId="7" borderId="1" xfId="0" applyFont="1" applyFill="1" applyBorder="1" applyAlignment="1">
      <alignment vertical="center"/>
    </xf>
    <xf numFmtId="0" fontId="3" fillId="7" borderId="5" xfId="0" applyFont="1" applyFill="1" applyBorder="1" applyAlignment="1">
      <alignment vertical="center"/>
    </xf>
    <xf numFmtId="0" fontId="9" fillId="2" borderId="8" xfId="0" applyFont="1" applyFill="1" applyBorder="1" applyAlignment="1">
      <alignment vertical="center"/>
    </xf>
    <xf numFmtId="0" fontId="9" fillId="2" borderId="11" xfId="0" applyFont="1" applyFill="1" applyBorder="1" applyAlignment="1">
      <alignment vertical="center"/>
    </xf>
    <xf numFmtId="0" fontId="0" fillId="0" borderId="1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57" xfId="0" applyBorder="1" applyAlignment="1">
      <alignment vertical="center" wrapText="1"/>
    </xf>
    <xf numFmtId="0" fontId="6" fillId="3" borderId="25"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 xfId="0" applyFont="1" applyFill="1" applyBorder="1" applyAlignment="1">
      <alignment horizontal="center" vertical="center"/>
    </xf>
    <xf numFmtId="164" fontId="6" fillId="10" borderId="26" xfId="0" applyNumberFormat="1" applyFont="1" applyFill="1" applyBorder="1" applyAlignment="1">
      <alignment horizontal="right" vertical="center"/>
    </xf>
    <xf numFmtId="164" fontId="6" fillId="10" borderId="44" xfId="0" applyNumberFormat="1" applyFont="1" applyFill="1" applyBorder="1" applyAlignment="1">
      <alignment horizontal="right" vertical="center"/>
    </xf>
    <xf numFmtId="164" fontId="6" fillId="10" borderId="31" xfId="0" applyNumberFormat="1" applyFont="1" applyFill="1" applyBorder="1" applyAlignment="1">
      <alignment horizontal="right" vertical="center"/>
    </xf>
    <xf numFmtId="0" fontId="6" fillId="10" borderId="26" xfId="0" applyFont="1" applyFill="1" applyBorder="1" applyAlignment="1">
      <alignment horizontal="center" vertical="center"/>
    </xf>
    <xf numFmtId="0" fontId="6" fillId="10" borderId="44" xfId="0" applyFont="1" applyFill="1" applyBorder="1" applyAlignment="1">
      <alignment horizontal="center" vertical="center"/>
    </xf>
    <xf numFmtId="0" fontId="6" fillId="10" borderId="26" xfId="0" applyFont="1" applyFill="1" applyBorder="1" applyAlignment="1">
      <alignment horizontal="right" vertical="center"/>
    </xf>
    <xf numFmtId="0" fontId="6" fillId="10" borderId="44" xfId="0" applyFont="1" applyFill="1" applyBorder="1" applyAlignment="1">
      <alignment horizontal="right" vertical="center"/>
    </xf>
    <xf numFmtId="0" fontId="6" fillId="10" borderId="41" xfId="0" applyFont="1" applyFill="1" applyBorder="1" applyAlignment="1">
      <alignment horizontal="right" vertical="center"/>
    </xf>
    <xf numFmtId="0" fontId="6" fillId="10" borderId="6" xfId="0" applyFont="1" applyFill="1" applyBorder="1" applyAlignment="1">
      <alignment horizontal="right" vertical="center"/>
    </xf>
    <xf numFmtId="164" fontId="6" fillId="10" borderId="28" xfId="0" applyNumberFormat="1" applyFont="1" applyFill="1" applyBorder="1" applyAlignment="1">
      <alignment horizontal="right" vertical="center"/>
    </xf>
    <xf numFmtId="164" fontId="6" fillId="10" borderId="33" xfId="0" applyNumberFormat="1" applyFont="1" applyFill="1" applyBorder="1" applyAlignment="1">
      <alignment horizontal="right" vertical="center"/>
    </xf>
    <xf numFmtId="164" fontId="6" fillId="10" borderId="43" xfId="0" applyNumberFormat="1" applyFont="1" applyFill="1" applyBorder="1" applyAlignment="1">
      <alignment horizontal="right" vertical="center"/>
    </xf>
    <xf numFmtId="164" fontId="6" fillId="10" borderId="27" xfId="0" applyNumberFormat="1" applyFont="1" applyFill="1" applyBorder="1" applyAlignment="1">
      <alignment horizontal="right" vertical="center"/>
    </xf>
    <xf numFmtId="164" fontId="6" fillId="10" borderId="3" xfId="0" applyNumberFormat="1" applyFont="1" applyFill="1" applyBorder="1" applyAlignment="1">
      <alignment horizontal="right" vertical="center"/>
    </xf>
    <xf numFmtId="0" fontId="6" fillId="0" borderId="31"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1" fillId="0" borderId="23" xfId="0" applyFont="1" applyFill="1" applyBorder="1" applyAlignment="1">
      <alignment horizontal="left" vertical="center" wrapText="1"/>
    </xf>
    <xf numFmtId="164" fontId="6" fillId="0" borderId="54" xfId="0" applyNumberFormat="1" applyFont="1" applyFill="1" applyBorder="1" applyAlignment="1">
      <alignment horizontal="center" vertical="center" wrapText="1"/>
    </xf>
    <xf numFmtId="164" fontId="7" fillId="0" borderId="54" xfId="0" applyNumberFormat="1" applyFont="1" applyFill="1" applyBorder="1" applyAlignment="1">
      <alignment horizontal="right" vertical="center" wrapText="1"/>
    </xf>
    <xf numFmtId="164" fontId="7" fillId="0" borderId="30" xfId="0" applyNumberFormat="1" applyFont="1" applyFill="1" applyBorder="1" applyAlignment="1">
      <alignment horizontal="right" vertical="center" wrapText="1"/>
    </xf>
    <xf numFmtId="164" fontId="7" fillId="0" borderId="38" xfId="0" applyNumberFormat="1" applyFont="1" applyFill="1" applyBorder="1" applyAlignment="1">
      <alignment horizontal="right" vertical="center" wrapText="1"/>
    </xf>
    <xf numFmtId="0" fontId="6" fillId="0" borderId="41" xfId="0" applyFont="1" applyFill="1" applyBorder="1" applyAlignment="1">
      <alignment vertical="center" wrapText="1"/>
    </xf>
    <xf numFmtId="0" fontId="6" fillId="0" borderId="27" xfId="0" applyFont="1" applyFill="1" applyBorder="1" applyAlignment="1">
      <alignment vertical="center" wrapText="1"/>
    </xf>
    <xf numFmtId="0" fontId="6" fillId="0" borderId="46" xfId="0" applyFont="1" applyFill="1" applyBorder="1" applyAlignment="1">
      <alignment vertical="center" wrapText="1"/>
    </xf>
    <xf numFmtId="0" fontId="6" fillId="0" borderId="9" xfId="0" applyFont="1" applyFill="1" applyBorder="1" applyAlignment="1">
      <alignment vertical="center" wrapText="1"/>
    </xf>
    <xf numFmtId="0" fontId="0" fillId="0" borderId="26" xfId="0" applyFill="1" applyBorder="1"/>
    <xf numFmtId="0" fontId="6" fillId="0" borderId="28" xfId="0" applyFont="1" applyFill="1" applyBorder="1" applyAlignment="1">
      <alignment vertical="center" wrapText="1"/>
    </xf>
    <xf numFmtId="0" fontId="6" fillId="0" borderId="18" xfId="0" applyFont="1" applyFill="1" applyBorder="1" applyAlignment="1">
      <alignment horizontal="center" vertical="center" wrapText="1"/>
    </xf>
    <xf numFmtId="0" fontId="6" fillId="0" borderId="31" xfId="0" applyFont="1" applyFill="1" applyBorder="1" applyAlignment="1">
      <alignment horizontal="center" vertical="center" wrapText="1"/>
    </xf>
    <xf numFmtId="164" fontId="7" fillId="0" borderId="21" xfId="0" applyNumberFormat="1" applyFont="1" applyFill="1" applyBorder="1" applyAlignment="1">
      <alignment horizontal="center" vertical="center" wrapText="1"/>
    </xf>
    <xf numFmtId="164" fontId="7" fillId="0" borderId="32" xfId="0" applyNumberFormat="1" applyFont="1" applyFill="1" applyBorder="1" applyAlignment="1">
      <alignment horizontal="center" vertical="center" wrapText="1"/>
    </xf>
    <xf numFmtId="164" fontId="7" fillId="0" borderId="23" xfId="0" applyNumberFormat="1" applyFont="1" applyFill="1" applyBorder="1" applyAlignment="1">
      <alignment horizontal="center" vertical="center" wrapText="1"/>
    </xf>
    <xf numFmtId="164" fontId="0" fillId="0" borderId="11" xfId="0" applyNumberFormat="1" applyFill="1" applyBorder="1" applyAlignment="1">
      <alignment horizontal="center" vertical="center"/>
    </xf>
    <xf numFmtId="0" fontId="6" fillId="0" borderId="5" xfId="0" applyFont="1" applyFill="1" applyBorder="1" applyAlignment="1">
      <alignment horizontal="center" vertical="center"/>
    </xf>
    <xf numFmtId="0" fontId="0" fillId="0" borderId="50" xfId="0"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1" xfId="0" applyFont="1" applyFill="1" applyBorder="1" applyAlignment="1">
      <alignment horizontal="left" vertical="center"/>
    </xf>
    <xf numFmtId="164" fontId="6" fillId="0" borderId="22" xfId="0" applyNumberFormat="1" applyFont="1" applyFill="1" applyBorder="1" applyAlignment="1">
      <alignment horizontal="left" vertical="center"/>
    </xf>
    <xf numFmtId="0" fontId="0" fillId="0" borderId="4" xfId="0" applyFill="1" applyBorder="1" applyAlignment="1">
      <alignment horizontal="center" vertical="center" wrapText="1"/>
    </xf>
    <xf numFmtId="164" fontId="6" fillId="0" borderId="27" xfId="0" applyNumberFormat="1" applyFont="1" applyFill="1" applyBorder="1" applyAlignment="1">
      <alignment horizontal="right" vertical="center"/>
    </xf>
    <xf numFmtId="164" fontId="6" fillId="0" borderId="3" xfId="0" applyNumberFormat="1" applyFont="1" applyFill="1" applyBorder="1" applyAlignment="1">
      <alignment horizontal="right" vertical="center"/>
    </xf>
    <xf numFmtId="164" fontId="0" fillId="0" borderId="27" xfId="0" applyNumberFormat="1" applyFill="1" applyBorder="1" applyAlignment="1">
      <alignment vertical="center" wrapText="1"/>
    </xf>
    <xf numFmtId="164" fontId="0" fillId="0" borderId="26" xfId="0" applyNumberFormat="1" applyFill="1" applyBorder="1" applyAlignment="1">
      <alignment vertical="center" wrapText="1"/>
    </xf>
    <xf numFmtId="9" fontId="0" fillId="0" borderId="27" xfId="1" applyFont="1" applyFill="1" applyBorder="1" applyAlignment="1">
      <alignment vertical="center" wrapText="1"/>
    </xf>
    <xf numFmtId="164" fontId="0" fillId="0" borderId="28" xfId="0" applyNumberFormat="1" applyFill="1" applyBorder="1" applyAlignment="1">
      <alignment vertical="center" wrapText="1"/>
    </xf>
    <xf numFmtId="0" fontId="0" fillId="0" borderId="9" xfId="0" applyFill="1" applyBorder="1" applyAlignment="1">
      <alignment horizontal="center" vertical="center" wrapText="1"/>
    </xf>
    <xf numFmtId="164" fontId="0" fillId="0" borderId="26" xfId="0" applyNumberFormat="1" applyFill="1" applyBorder="1"/>
    <xf numFmtId="10" fontId="0" fillId="0" borderId="28" xfId="1" applyNumberFormat="1" applyFont="1" applyFill="1" applyBorder="1" applyAlignment="1">
      <alignment vertical="center" wrapText="1"/>
    </xf>
    <xf numFmtId="10" fontId="0" fillId="0" borderId="28" xfId="0" applyNumberFormat="1" applyFill="1" applyBorder="1" applyAlignment="1">
      <alignment vertical="center" wrapText="1"/>
    </xf>
    <xf numFmtId="164" fontId="0" fillId="0" borderId="41" xfId="0" applyNumberFormat="1" applyFill="1" applyBorder="1" applyAlignment="1">
      <alignment vertical="center" wrapText="1"/>
    </xf>
    <xf numFmtId="10" fontId="0" fillId="0" borderId="5" xfId="0" applyNumberFormat="1" applyFill="1" applyBorder="1" applyAlignment="1">
      <alignment vertical="center" wrapText="1"/>
    </xf>
    <xf numFmtId="164" fontId="0" fillId="0" borderId="11" xfId="0" applyNumberFormat="1" applyFill="1" applyBorder="1" applyAlignment="1">
      <alignment vertical="center" wrapText="1"/>
    </xf>
    <xf numFmtId="164" fontId="6" fillId="0" borderId="28" xfId="0" applyNumberFormat="1" applyFont="1" applyFill="1" applyBorder="1" applyAlignment="1">
      <alignment horizontal="right" vertical="center"/>
    </xf>
    <xf numFmtId="164" fontId="6" fillId="0" borderId="43" xfId="0" applyNumberFormat="1" applyFont="1" applyFill="1" applyBorder="1" applyAlignment="1">
      <alignment horizontal="right" vertical="center"/>
    </xf>
    <xf numFmtId="10" fontId="12" fillId="0" borderId="11" xfId="0" applyNumberFormat="1" applyFont="1" applyFill="1" applyBorder="1" applyAlignment="1">
      <alignment horizontal="center" vertical="center" wrapText="1"/>
    </xf>
    <xf numFmtId="10" fontId="12" fillId="0" borderId="12" xfId="0" applyNumberFormat="1" applyFont="1" applyFill="1" applyBorder="1" applyAlignment="1">
      <alignment horizontal="center" vertical="center" wrapText="1"/>
    </xf>
    <xf numFmtId="10" fontId="12" fillId="0" borderId="10" xfId="0" applyNumberFormat="1" applyFont="1" applyFill="1" applyBorder="1" applyAlignment="1">
      <alignment horizontal="center" vertical="center" wrapText="1"/>
    </xf>
    <xf numFmtId="10" fontId="6" fillId="0" borderId="33" xfId="0" applyNumberFormat="1" applyFont="1" applyFill="1" applyBorder="1" applyAlignment="1">
      <alignment horizontal="right" vertical="center"/>
    </xf>
    <xf numFmtId="9" fontId="6" fillId="0" borderId="28" xfId="1" applyFont="1" applyFill="1" applyBorder="1" applyAlignment="1">
      <alignment horizontal="right" vertical="center"/>
    </xf>
    <xf numFmtId="10" fontId="6" fillId="0" borderId="28" xfId="0" applyNumberFormat="1" applyFont="1" applyFill="1" applyBorder="1" applyAlignment="1">
      <alignment horizontal="right" vertical="center"/>
    </xf>
    <xf numFmtId="10" fontId="6" fillId="0" borderId="43" xfId="0" applyNumberFormat="1" applyFont="1" applyFill="1" applyBorder="1" applyAlignment="1">
      <alignment horizontal="right" vertical="center"/>
    </xf>
    <xf numFmtId="10" fontId="6" fillId="0" borderId="45" xfId="0" applyNumberFormat="1" applyFont="1" applyFill="1" applyBorder="1" applyAlignment="1">
      <alignment horizontal="right" vertical="center"/>
    </xf>
    <xf numFmtId="10" fontId="6" fillId="0" borderId="46" xfId="0" applyNumberFormat="1" applyFont="1" applyFill="1" applyBorder="1" applyAlignment="1">
      <alignment horizontal="right" vertical="center"/>
    </xf>
    <xf numFmtId="10" fontId="6" fillId="0" borderId="7" xfId="0" applyNumberFormat="1" applyFont="1" applyFill="1" applyBorder="1" applyAlignment="1">
      <alignment horizontal="right" vertical="center"/>
    </xf>
    <xf numFmtId="10" fontId="6" fillId="0" borderId="26" xfId="0" applyNumberFormat="1" applyFont="1" applyFill="1" applyBorder="1" applyAlignment="1">
      <alignment horizontal="right" vertical="center"/>
    </xf>
    <xf numFmtId="10" fontId="6" fillId="0" borderId="31" xfId="0" applyNumberFormat="1" applyFont="1" applyFill="1" applyBorder="1" applyAlignment="1">
      <alignment horizontal="right" vertical="center"/>
    </xf>
    <xf numFmtId="164" fontId="6" fillId="0" borderId="33" xfId="0" applyNumberFormat="1" applyFont="1" applyFill="1" applyBorder="1" applyAlignment="1">
      <alignment horizontal="right" vertical="center"/>
    </xf>
    <xf numFmtId="0" fontId="6" fillId="0" borderId="26" xfId="0" applyFont="1" applyFill="1" applyBorder="1" applyAlignment="1">
      <alignment horizontal="left" vertical="center" wrapText="1"/>
    </xf>
    <xf numFmtId="10" fontId="6" fillId="0" borderId="44"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0" fontId="6" fillId="0" borderId="43" xfId="0" applyNumberFormat="1" applyFont="1" applyFill="1" applyBorder="1" applyAlignment="1">
      <alignment horizontal="center" vertical="center" wrapText="1"/>
    </xf>
    <xf numFmtId="0" fontId="6" fillId="0" borderId="4" xfId="0" applyFont="1" applyFill="1" applyBorder="1"/>
    <xf numFmtId="0" fontId="6" fillId="0" borderId="5" xfId="0" applyFont="1" applyFill="1" applyBorder="1"/>
    <xf numFmtId="0" fontId="6" fillId="0" borderId="9" xfId="0" applyFont="1" applyFill="1" applyBorder="1" applyAlignment="1">
      <alignment vertical="center"/>
    </xf>
    <xf numFmtId="0" fontId="6" fillId="0" borderId="1" xfId="0" applyFont="1" applyFill="1" applyBorder="1" applyAlignment="1">
      <alignment vertical="center"/>
    </xf>
    <xf numFmtId="0" fontId="0" fillId="0" borderId="9" xfId="0" applyFill="1" applyBorder="1"/>
    <xf numFmtId="6" fontId="6" fillId="0" borderId="20"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6" fontId="6" fillId="0" borderId="24" xfId="0" applyNumberFormat="1" applyFont="1" applyFill="1" applyBorder="1" applyAlignment="1">
      <alignment horizontal="center" vertical="center" wrapText="1"/>
    </xf>
    <xf numFmtId="164" fontId="0" fillId="0" borderId="27" xfId="0" applyNumberFormat="1" applyFill="1" applyBorder="1" applyAlignment="1">
      <alignment horizontal="right" vertical="center"/>
    </xf>
    <xf numFmtId="164" fontId="0" fillId="0" borderId="28" xfId="0" applyNumberFormat="1" applyFill="1" applyBorder="1" applyAlignment="1">
      <alignment horizontal="right" vertical="center"/>
    </xf>
    <xf numFmtId="164" fontId="0" fillId="0" borderId="9" xfId="0" applyNumberFormat="1" applyFill="1" applyBorder="1"/>
    <xf numFmtId="164" fontId="0" fillId="0" borderId="26" xfId="0" applyNumberFormat="1" applyFill="1" applyBorder="1" applyAlignment="1">
      <alignment horizontal="right" vertical="center"/>
    </xf>
    <xf numFmtId="164" fontId="0" fillId="0" borderId="41" xfId="0" applyNumberFormat="1" applyFill="1" applyBorder="1" applyAlignment="1">
      <alignment horizontal="right" vertical="center"/>
    </xf>
    <xf numFmtId="164" fontId="0" fillId="0" borderId="46" xfId="0" applyNumberFormat="1" applyFill="1" applyBorder="1" applyAlignment="1">
      <alignment horizontal="right" vertical="center"/>
    </xf>
    <xf numFmtId="164" fontId="0" fillId="0" borderId="9" xfId="0" applyNumberFormat="1" applyFill="1" applyBorder="1" applyAlignment="1">
      <alignment horizontal="right" vertical="center"/>
    </xf>
    <xf numFmtId="164" fontId="0" fillId="0" borderId="9" xfId="0" applyNumberFormat="1" applyFill="1" applyBorder="1" applyAlignment="1">
      <alignment vertical="center"/>
    </xf>
    <xf numFmtId="164" fontId="0" fillId="0" borderId="11" xfId="0" applyNumberFormat="1" applyFill="1" applyBorder="1" applyAlignment="1">
      <alignment horizontal="right" vertical="center"/>
    </xf>
    <xf numFmtId="164" fontId="0" fillId="0" borderId="5" xfId="0" applyNumberFormat="1" applyFill="1" applyBorder="1" applyAlignment="1">
      <alignment horizontal="right" vertical="center"/>
    </xf>
    <xf numFmtId="164" fontId="0" fillId="0" borderId="57" xfId="0" applyNumberFormat="1" applyFill="1" applyBorder="1" applyAlignment="1">
      <alignment horizontal="center" vertical="center" wrapText="1"/>
    </xf>
    <xf numFmtId="164" fontId="0" fillId="0" borderId="13" xfId="0" applyNumberFormat="1" applyFill="1" applyBorder="1" applyAlignment="1">
      <alignment horizontal="center" vertical="center" wrapText="1"/>
    </xf>
    <xf numFmtId="0" fontId="6" fillId="0" borderId="18" xfId="0" applyFont="1" applyFill="1" applyBorder="1" applyAlignment="1">
      <alignment vertical="center" wrapText="1"/>
    </xf>
    <xf numFmtId="0" fontId="6" fillId="0" borderId="2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vertical="center" wrapText="1"/>
    </xf>
    <xf numFmtId="0" fontId="6" fillId="0" borderId="2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3" xfId="0" applyFont="1" applyFill="1" applyBorder="1" applyAlignment="1">
      <alignment vertical="center" wrapText="1"/>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164" fontId="6" fillId="0" borderId="9" xfId="0" applyNumberFormat="1" applyFont="1" applyFill="1" applyBorder="1" applyAlignment="1">
      <alignment vertical="center"/>
    </xf>
    <xf numFmtId="164" fontId="6" fillId="0" borderId="9" xfId="1" applyNumberFormat="1" applyFont="1" applyFill="1" applyBorder="1" applyAlignment="1">
      <alignment vertical="center"/>
    </xf>
    <xf numFmtId="164" fontId="6" fillId="0" borderId="1" xfId="1" applyNumberFormat="1" applyFont="1" applyFill="1" applyBorder="1" applyAlignment="1">
      <alignment vertical="center"/>
    </xf>
    <xf numFmtId="164" fontId="6" fillId="0" borderId="5" xfId="0" applyNumberFormat="1" applyFont="1" applyFill="1" applyBorder="1" applyAlignment="1">
      <alignment vertical="center"/>
    </xf>
    <xf numFmtId="0" fontId="0" fillId="0" borderId="9" xfId="0" applyFill="1" applyBorder="1" applyAlignment="1">
      <alignment horizontal="right" vertical="center"/>
    </xf>
    <xf numFmtId="164" fontId="6" fillId="0" borderId="9" xfId="0"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0" fontId="6" fillId="0" borderId="33" xfId="0" applyFont="1" applyFill="1" applyBorder="1" applyAlignment="1">
      <alignment horizontal="left" vertical="center" wrapText="1"/>
    </xf>
    <xf numFmtId="164" fontId="0" fillId="0" borderId="57" xfId="0" applyNumberFormat="1" applyFill="1" applyBorder="1" applyAlignment="1">
      <alignment horizontal="center" vertical="center" wrapText="1"/>
    </xf>
    <xf numFmtId="164" fontId="0" fillId="0" borderId="13" xfId="0" applyNumberFormat="1" applyFill="1" applyBorder="1" applyAlignment="1">
      <alignment horizontal="center" vertical="center" wrapText="1"/>
    </xf>
    <xf numFmtId="0" fontId="6" fillId="0" borderId="5"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0" xfId="0" applyFont="1" applyAlignment="1"/>
    <xf numFmtId="164" fontId="5" fillId="0" borderId="57"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164" fontId="6" fillId="0" borderId="26"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xf>
    <xf numFmtId="10" fontId="6" fillId="0" borderId="27" xfId="0" applyNumberFormat="1" applyFont="1" applyFill="1" applyBorder="1" applyAlignment="1">
      <alignment horizontal="right" vertical="center"/>
    </xf>
    <xf numFmtId="10" fontId="6" fillId="0" borderId="3" xfId="0" applyNumberFormat="1" applyFont="1" applyFill="1" applyBorder="1" applyAlignment="1">
      <alignment horizontal="right" vertical="center"/>
    </xf>
    <xf numFmtId="0" fontId="10" fillId="0" borderId="51" xfId="0" applyFont="1" applyFill="1" applyBorder="1" applyAlignment="1">
      <alignment horizontal="center" vertical="center" wrapText="1"/>
    </xf>
    <xf numFmtId="164" fontId="2" fillId="0" borderId="11" xfId="0" applyNumberFormat="1" applyFont="1" applyFill="1" applyBorder="1" applyAlignment="1">
      <alignment horizontal="center" vertical="center"/>
    </xf>
    <xf numFmtId="0" fontId="6" fillId="0" borderId="31"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5" xfId="0" applyFont="1" applyFill="1" applyBorder="1" applyAlignment="1">
      <alignment horizontal="center" vertical="center"/>
    </xf>
    <xf numFmtId="164" fontId="6" fillId="0" borderId="11" xfId="0" applyNumberFormat="1" applyFont="1" applyFill="1" applyBorder="1" applyAlignment="1">
      <alignment horizontal="center" vertical="center"/>
    </xf>
    <xf numFmtId="0" fontId="6" fillId="0" borderId="51" xfId="0" applyFont="1" applyFill="1" applyBorder="1" applyAlignment="1">
      <alignment horizontal="center" vertical="center" wrapText="1"/>
    </xf>
    <xf numFmtId="164" fontId="6" fillId="3" borderId="31" xfId="0" applyNumberFormat="1" applyFont="1" applyFill="1" applyBorder="1" applyAlignment="1">
      <alignment horizontal="right" vertical="center"/>
    </xf>
    <xf numFmtId="164" fontId="6" fillId="3" borderId="26" xfId="0" applyNumberFormat="1" applyFont="1" applyFill="1" applyBorder="1" applyAlignment="1">
      <alignment horizontal="right" vertical="center"/>
    </xf>
    <xf numFmtId="164" fontId="6" fillId="3" borderId="28" xfId="0" applyNumberFormat="1" applyFont="1" applyFill="1" applyBorder="1" applyAlignment="1">
      <alignment horizontal="right" vertical="center"/>
    </xf>
    <xf numFmtId="164" fontId="6" fillId="3" borderId="33" xfId="0" applyNumberFormat="1" applyFont="1" applyFill="1" applyBorder="1" applyAlignment="1">
      <alignment horizontal="right" vertical="center"/>
    </xf>
    <xf numFmtId="0" fontId="6" fillId="0" borderId="47" xfId="0" applyFont="1" applyBorder="1"/>
    <xf numFmtId="0" fontId="6" fillId="0" borderId="44" xfId="0" applyFont="1" applyBorder="1"/>
    <xf numFmtId="0" fontId="6" fillId="0" borderId="31" xfId="0" applyFont="1" applyBorder="1"/>
    <xf numFmtId="0" fontId="6" fillId="0" borderId="34" xfId="0" applyFont="1" applyBorder="1"/>
    <xf numFmtId="0" fontId="6" fillId="0" borderId="3" xfId="0" applyFont="1" applyBorder="1"/>
    <xf numFmtId="0" fontId="6" fillId="0" borderId="32" xfId="0" applyFont="1" applyBorder="1"/>
    <xf numFmtId="0" fontId="6" fillId="0" borderId="49" xfId="0" applyFont="1" applyBorder="1" applyAlignment="1"/>
    <xf numFmtId="0" fontId="6" fillId="0" borderId="43" xfId="0" applyFont="1" applyBorder="1"/>
    <xf numFmtId="0" fontId="6" fillId="0" borderId="33" xfId="0" applyFont="1" applyBorder="1"/>
    <xf numFmtId="9" fontId="6" fillId="0" borderId="19" xfId="1" applyFont="1" applyBorder="1"/>
    <xf numFmtId="0" fontId="6" fillId="0" borderId="19" xfId="0" applyFont="1" applyBorder="1"/>
    <xf numFmtId="9" fontId="6" fillId="0" borderId="16" xfId="1" applyFont="1" applyBorder="1"/>
    <xf numFmtId="0" fontId="6" fillId="0" borderId="16" xfId="0" applyFont="1" applyBorder="1"/>
    <xf numFmtId="9" fontId="6" fillId="0" borderId="48" xfId="1" applyFont="1" applyBorder="1"/>
    <xf numFmtId="0" fontId="6" fillId="0" borderId="48" xfId="0" applyFont="1" applyBorder="1"/>
    <xf numFmtId="0" fontId="6" fillId="0" borderId="9" xfId="0" applyFont="1" applyBorder="1"/>
    <xf numFmtId="10" fontId="6" fillId="0" borderId="11" xfId="0" applyNumberFormat="1" applyFont="1" applyFill="1" applyBorder="1" applyAlignment="1">
      <alignment horizontal="center" vertical="center" wrapText="1"/>
    </xf>
    <xf numFmtId="10" fontId="6" fillId="0" borderId="12" xfId="0" applyNumberFormat="1" applyFont="1" applyFill="1" applyBorder="1" applyAlignment="1">
      <alignment horizontal="center" vertical="center" wrapText="1"/>
    </xf>
    <xf numFmtId="10" fontId="6" fillId="0" borderId="10" xfId="0" applyNumberFormat="1" applyFont="1" applyFill="1" applyBorder="1" applyAlignment="1">
      <alignment horizontal="center" vertical="center" wrapText="1"/>
    </xf>
    <xf numFmtId="164" fontId="15" fillId="0" borderId="9" xfId="0" applyNumberFormat="1" applyFont="1" applyFill="1" applyBorder="1" applyAlignment="1">
      <alignment vertical="center"/>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0" xfId="0" applyFont="1" applyBorder="1" applyAlignment="1">
      <alignment vertical="center" wrapText="1"/>
    </xf>
    <xf numFmtId="0" fontId="6" fillId="0" borderId="26" xfId="0" applyFont="1" applyFill="1" applyBorder="1"/>
    <xf numFmtId="164" fontId="6" fillId="0" borderId="26" xfId="0" applyNumberFormat="1" applyFont="1" applyFill="1" applyBorder="1" applyAlignment="1">
      <alignment vertical="center" wrapText="1"/>
    </xf>
    <xf numFmtId="164" fontId="6" fillId="0" borderId="27" xfId="0" applyNumberFormat="1" applyFont="1" applyFill="1" applyBorder="1" applyAlignment="1">
      <alignment vertical="center" wrapText="1"/>
    </xf>
    <xf numFmtId="10" fontId="6" fillId="0" borderId="27" xfId="1" applyNumberFormat="1" applyFont="1" applyFill="1" applyBorder="1" applyAlignment="1">
      <alignment vertical="center" wrapText="1"/>
    </xf>
    <xf numFmtId="164" fontId="6" fillId="0" borderId="28" xfId="0" applyNumberFormat="1" applyFont="1" applyFill="1" applyBorder="1" applyAlignment="1">
      <alignment vertical="center" wrapText="1"/>
    </xf>
    <xf numFmtId="164" fontId="6" fillId="0" borderId="26" xfId="0" applyNumberFormat="1" applyFont="1" applyFill="1" applyBorder="1"/>
    <xf numFmtId="10" fontId="6" fillId="0" borderId="28" xfId="1" applyNumberFormat="1" applyFont="1" applyFill="1" applyBorder="1" applyAlignment="1">
      <alignment vertical="center" wrapText="1"/>
    </xf>
    <xf numFmtId="10" fontId="6" fillId="0" borderId="28" xfId="0" applyNumberFormat="1" applyFont="1" applyFill="1" applyBorder="1" applyAlignment="1">
      <alignment vertical="center" wrapText="1"/>
    </xf>
    <xf numFmtId="164" fontId="6" fillId="0" borderId="41" xfId="0" applyNumberFormat="1" applyFont="1" applyFill="1" applyBorder="1" applyAlignment="1">
      <alignment vertical="center" wrapText="1"/>
    </xf>
    <xf numFmtId="10" fontId="6" fillId="0" borderId="5" xfId="0" applyNumberFormat="1" applyFont="1" applyFill="1" applyBorder="1" applyAlignment="1">
      <alignment vertical="center" wrapText="1"/>
    </xf>
    <xf numFmtId="164" fontId="6" fillId="0" borderId="11" xfId="0" applyNumberFormat="1" applyFont="1" applyFill="1" applyBorder="1" applyAlignment="1">
      <alignment vertical="center" wrapText="1"/>
    </xf>
    <xf numFmtId="0" fontId="7" fillId="2" borderId="8" xfId="0" applyFont="1" applyFill="1" applyBorder="1" applyAlignment="1">
      <alignment vertical="center"/>
    </xf>
    <xf numFmtId="0" fontId="7" fillId="2" borderId="11" xfId="0" applyFont="1" applyFill="1" applyBorder="1" applyAlignment="1">
      <alignment vertical="center"/>
    </xf>
    <xf numFmtId="0" fontId="6" fillId="0" borderId="9" xfId="0" applyFont="1" applyFill="1" applyBorder="1"/>
    <xf numFmtId="164" fontId="6" fillId="0" borderId="9" xfId="0" applyNumberFormat="1" applyFont="1" applyFill="1" applyBorder="1"/>
    <xf numFmtId="164" fontId="6" fillId="0" borderId="41" xfId="0" applyNumberFormat="1" applyFont="1" applyFill="1" applyBorder="1" applyAlignment="1">
      <alignment horizontal="right" vertical="center"/>
    </xf>
    <xf numFmtId="164" fontId="6" fillId="0" borderId="46" xfId="0" applyNumberFormat="1" applyFont="1" applyFill="1" applyBorder="1" applyAlignment="1">
      <alignment horizontal="right" vertical="center"/>
    </xf>
    <xf numFmtId="164" fontId="6" fillId="0" borderId="11" xfId="0" applyNumberFormat="1" applyFont="1" applyFill="1" applyBorder="1" applyAlignment="1">
      <alignment horizontal="right" vertical="center"/>
    </xf>
    <xf numFmtId="164" fontId="6" fillId="0" borderId="5" xfId="0" applyNumberFormat="1" applyFont="1" applyFill="1" applyBorder="1" applyAlignment="1">
      <alignment horizontal="right" vertical="center"/>
    </xf>
    <xf numFmtId="164" fontId="6" fillId="0" borderId="57" xfId="0" applyNumberFormat="1" applyFont="1" applyFill="1" applyBorder="1" applyAlignment="1">
      <alignment horizontal="center" vertical="center" wrapText="1"/>
    </xf>
    <xf numFmtId="164" fontId="6" fillId="0" borderId="13" xfId="0" applyNumberFormat="1" applyFont="1" applyFill="1" applyBorder="1" applyAlignment="1">
      <alignment horizontal="center" vertical="center" wrapText="1"/>
    </xf>
    <xf numFmtId="0" fontId="5" fillId="7" borderId="1" xfId="0" applyFont="1" applyFill="1" applyBorder="1" applyAlignment="1">
      <alignment vertical="center"/>
    </xf>
    <xf numFmtId="0" fontId="5" fillId="7" borderId="5" xfId="0" applyFont="1" applyFill="1" applyBorder="1" applyAlignment="1">
      <alignment vertical="center"/>
    </xf>
    <xf numFmtId="0" fontId="6" fillId="0" borderId="9" xfId="0" applyFont="1" applyFill="1" applyBorder="1" applyAlignment="1">
      <alignment horizontal="right" vertical="center"/>
    </xf>
    <xf numFmtId="0" fontId="15" fillId="0" borderId="9" xfId="0" applyFont="1" applyFill="1" applyBorder="1" applyAlignment="1">
      <alignment vertical="center"/>
    </xf>
    <xf numFmtId="164" fontId="15" fillId="0" borderId="9" xfId="1" applyNumberFormat="1" applyFont="1" applyFill="1" applyBorder="1" applyAlignment="1">
      <alignment vertical="center"/>
    </xf>
    <xf numFmtId="164" fontId="15" fillId="0" borderId="1" xfId="1" applyNumberFormat="1" applyFont="1" applyFill="1" applyBorder="1" applyAlignment="1">
      <alignment vertical="center"/>
    </xf>
    <xf numFmtId="0" fontId="16" fillId="0" borderId="4" xfId="0" applyFont="1" applyFill="1" applyBorder="1" applyAlignment="1">
      <alignment horizontal="center" vertical="center" wrapText="1"/>
    </xf>
    <xf numFmtId="0" fontId="16" fillId="0" borderId="57" xfId="0" applyFont="1" applyBorder="1" applyAlignment="1">
      <alignment vertical="center" wrapText="1"/>
    </xf>
    <xf numFmtId="0" fontId="6" fillId="0" borderId="20" xfId="0" applyFont="1" applyBorder="1" applyAlignment="1">
      <alignment horizontal="center"/>
    </xf>
    <xf numFmtId="0" fontId="6" fillId="0" borderId="22" xfId="0" applyFont="1" applyBorder="1" applyAlignment="1">
      <alignment horizontal="center"/>
    </xf>
    <xf numFmtId="0" fontId="6" fillId="0" borderId="24" xfId="0" applyFont="1" applyBorder="1" applyAlignment="1">
      <alignment horizontal="center"/>
    </xf>
    <xf numFmtId="0" fontId="6" fillId="0" borderId="11" xfId="0" applyFont="1" applyFill="1" applyBorder="1" applyAlignment="1">
      <alignment horizontal="left" vertical="center" wrapText="1"/>
    </xf>
    <xf numFmtId="164" fontId="6" fillId="12" borderId="26" xfId="0" applyNumberFormat="1" applyFont="1" applyFill="1" applyBorder="1" applyAlignment="1">
      <alignment horizontal="right" vertical="center"/>
    </xf>
    <xf numFmtId="164" fontId="6" fillId="12" borderId="44" xfId="0" applyNumberFormat="1" applyFont="1" applyFill="1" applyBorder="1" applyAlignment="1">
      <alignment horizontal="right" vertical="center"/>
    </xf>
    <xf numFmtId="164" fontId="6" fillId="0" borderId="26"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0" fillId="13" borderId="0" xfId="0" applyFill="1"/>
    <xf numFmtId="0" fontId="6" fillId="14" borderId="0" xfId="0" applyFont="1" applyFill="1" applyBorder="1" applyAlignment="1">
      <alignment horizontal="left" vertical="center"/>
    </xf>
    <xf numFmtId="0" fontId="0" fillId="14" borderId="0" xfId="0" applyFill="1" applyAlignment="1"/>
    <xf numFmtId="0" fontId="6" fillId="15" borderId="0" xfId="0" applyFont="1" applyFill="1" applyBorder="1" applyAlignment="1">
      <alignment horizontal="left" vertical="center"/>
    </xf>
    <xf numFmtId="0" fontId="0" fillId="15" borderId="0" xfId="0" applyFill="1" applyAlignment="1"/>
    <xf numFmtId="0" fontId="6" fillId="0" borderId="11" xfId="0" applyFont="1" applyFill="1" applyBorder="1" applyAlignment="1">
      <alignment horizontal="left" vertical="center" wrapText="1"/>
    </xf>
    <xf numFmtId="0" fontId="6" fillId="16" borderId="0" xfId="0" applyFont="1" applyFill="1" applyBorder="1" applyAlignment="1">
      <alignment horizontal="left" vertical="center"/>
    </xf>
    <xf numFmtId="0" fontId="0" fillId="16" borderId="0" xfId="0" applyFill="1" applyAlignment="1"/>
    <xf numFmtId="0" fontId="19" fillId="0" borderId="0" xfId="2"/>
    <xf numFmtId="0" fontId="6" fillId="0" borderId="11" xfId="0" applyFont="1" applyFill="1" applyBorder="1" applyAlignment="1">
      <alignment horizontal="left" vertical="center" wrapText="1"/>
    </xf>
    <xf numFmtId="164" fontId="7" fillId="0" borderId="0" xfId="0" applyNumberFormat="1" applyFont="1" applyFill="1" applyBorder="1" applyAlignment="1">
      <alignment horizontal="right" vertical="center" wrapText="1"/>
    </xf>
    <xf numFmtId="0" fontId="6" fillId="17" borderId="0" xfId="0" applyFont="1" applyFill="1" applyBorder="1" applyAlignment="1">
      <alignment horizontal="left" vertical="center"/>
    </xf>
    <xf numFmtId="10" fontId="6" fillId="3" borderId="27" xfId="0" applyNumberFormat="1" applyFont="1" applyFill="1" applyBorder="1" applyAlignment="1">
      <alignment horizontal="right" vertical="center"/>
    </xf>
    <xf numFmtId="10" fontId="6" fillId="3" borderId="3" xfId="0" applyNumberFormat="1" applyFont="1" applyFill="1" applyBorder="1" applyAlignment="1">
      <alignment horizontal="right" vertical="center"/>
    </xf>
    <xf numFmtId="164" fontId="6" fillId="3" borderId="31" xfId="0" applyNumberFormat="1" applyFont="1" applyFill="1" applyBorder="1" applyAlignment="1" applyProtection="1">
      <alignment horizontal="right" vertical="center"/>
      <protection locked="0"/>
    </xf>
    <xf numFmtId="0" fontId="6" fillId="3" borderId="9"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64" fontId="6" fillId="12" borderId="26" xfId="0" applyNumberFormat="1" applyFont="1" applyFill="1" applyBorder="1" applyAlignment="1" applyProtection="1">
      <alignment horizontal="right" vertical="center"/>
      <protection locked="0"/>
    </xf>
    <xf numFmtId="164" fontId="6" fillId="12" borderId="44" xfId="0" applyNumberFormat="1" applyFont="1" applyFill="1" applyBorder="1" applyAlignment="1" applyProtection="1">
      <alignment horizontal="right" vertical="center"/>
      <protection locked="0"/>
    </xf>
    <xf numFmtId="10" fontId="6" fillId="12" borderId="27" xfId="0" applyNumberFormat="1" applyFont="1" applyFill="1" applyBorder="1" applyAlignment="1" applyProtection="1">
      <alignment horizontal="right" vertical="center"/>
      <protection locked="0"/>
    </xf>
    <xf numFmtId="10" fontId="6" fillId="12" borderId="3" xfId="0" applyNumberFormat="1" applyFont="1" applyFill="1" applyBorder="1" applyAlignment="1" applyProtection="1">
      <alignment horizontal="right" vertical="center"/>
      <protection locked="0"/>
    </xf>
    <xf numFmtId="164" fontId="6" fillId="3" borderId="26" xfId="0" applyNumberFormat="1" applyFont="1" applyFill="1" applyBorder="1" applyAlignment="1" applyProtection="1">
      <alignment horizontal="right" vertical="center"/>
      <protection locked="0"/>
    </xf>
    <xf numFmtId="164" fontId="6" fillId="3" borderId="44" xfId="0" applyNumberFormat="1" applyFont="1" applyFill="1" applyBorder="1" applyAlignment="1" applyProtection="1">
      <alignment horizontal="right" vertical="center"/>
      <protection locked="0"/>
    </xf>
    <xf numFmtId="2" fontId="6" fillId="3" borderId="26" xfId="1" applyNumberFormat="1" applyFont="1" applyFill="1" applyBorder="1" applyAlignment="1" applyProtection="1">
      <alignment horizontal="right" vertical="center"/>
      <protection locked="0"/>
    </xf>
    <xf numFmtId="2" fontId="6" fillId="3" borderId="44" xfId="1" applyNumberFormat="1" applyFont="1" applyFill="1" applyBorder="1" applyAlignment="1" applyProtection="1">
      <alignment horizontal="right" vertical="center"/>
      <protection locked="0"/>
    </xf>
    <xf numFmtId="0" fontId="6" fillId="3" borderId="26" xfId="0" applyFont="1" applyFill="1" applyBorder="1" applyAlignment="1" applyProtection="1">
      <alignment horizontal="right" vertical="center"/>
      <protection locked="0"/>
    </xf>
    <xf numFmtId="0" fontId="6" fillId="3" borderId="44" xfId="0" applyFont="1" applyFill="1" applyBorder="1" applyAlignment="1" applyProtection="1">
      <alignment horizontal="right" vertical="center"/>
      <protection locked="0"/>
    </xf>
    <xf numFmtId="0" fontId="6" fillId="3" borderId="41" xfId="0" applyFont="1" applyFill="1" applyBorder="1" applyAlignment="1" applyProtection="1">
      <alignment horizontal="right" vertical="center"/>
      <protection locked="0"/>
    </xf>
    <xf numFmtId="0" fontId="6" fillId="3" borderId="6" xfId="0" applyFont="1" applyFill="1" applyBorder="1" applyAlignment="1" applyProtection="1">
      <alignment horizontal="right" vertical="center"/>
      <protection locked="0"/>
    </xf>
    <xf numFmtId="164" fontId="6" fillId="3" borderId="28" xfId="0" applyNumberFormat="1" applyFont="1" applyFill="1" applyBorder="1" applyAlignment="1" applyProtection="1">
      <alignment horizontal="right" vertical="center"/>
      <protection locked="0"/>
    </xf>
    <xf numFmtId="164" fontId="6" fillId="3" borderId="43" xfId="0" applyNumberFormat="1" applyFont="1" applyFill="1" applyBorder="1" applyAlignment="1" applyProtection="1">
      <alignment horizontal="right" vertical="center"/>
      <protection locked="0"/>
    </xf>
    <xf numFmtId="164" fontId="6" fillId="3" borderId="27" xfId="0" applyNumberFormat="1" applyFont="1" applyFill="1" applyBorder="1" applyAlignment="1" applyProtection="1">
      <alignment horizontal="right" vertical="center"/>
      <protection locked="0"/>
    </xf>
    <xf numFmtId="164" fontId="6" fillId="3" borderId="3" xfId="0" applyNumberFormat="1" applyFont="1" applyFill="1" applyBorder="1" applyAlignment="1" applyProtection="1">
      <alignment horizontal="right" vertical="center"/>
      <protection locked="0"/>
    </xf>
    <xf numFmtId="0" fontId="6" fillId="0" borderId="63" xfId="0" applyFont="1" applyBorder="1" applyAlignment="1">
      <alignment horizontal="center" vertical="center"/>
    </xf>
    <xf numFmtId="0" fontId="6" fillId="0" borderId="14" xfId="0" applyFont="1" applyBorder="1" applyAlignment="1">
      <alignment horizontal="center" vertical="center"/>
    </xf>
    <xf numFmtId="0" fontId="6" fillId="0" borderId="38" xfId="0" applyFont="1" applyBorder="1" applyAlignment="1">
      <alignment horizontal="center" vertical="center"/>
    </xf>
    <xf numFmtId="0" fontId="6" fillId="0" borderId="11" xfId="0" applyFont="1" applyBorder="1" applyAlignment="1">
      <alignment horizontal="center" vertical="center"/>
    </xf>
    <xf numFmtId="0" fontId="6" fillId="3" borderId="17"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4" fontId="6" fillId="0" borderId="57"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15" xfId="0" applyFont="1" applyFill="1" applyBorder="1" applyAlignment="1">
      <alignment horizontal="center" vertical="center" wrapText="1"/>
    </xf>
    <xf numFmtId="164" fontId="6" fillId="0" borderId="57" xfId="0" applyNumberFormat="1" applyFont="1" applyFill="1" applyBorder="1" applyAlignment="1">
      <alignment horizontal="center" vertical="center" wrapText="1"/>
    </xf>
    <xf numFmtId="164" fontId="6" fillId="0" borderId="13" xfId="0" applyNumberFormat="1"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164" fontId="5" fillId="0" borderId="17" xfId="0" applyNumberFormat="1" applyFont="1" applyFill="1" applyBorder="1" applyAlignment="1">
      <alignment horizontal="center" vertical="center" wrapText="1"/>
    </xf>
    <xf numFmtId="164" fontId="5" fillId="0" borderId="14" xfId="0" applyNumberFormat="1" applyFont="1" applyFill="1" applyBorder="1" applyAlignment="1">
      <alignment horizontal="center" vertical="center" wrapText="1"/>
    </xf>
    <xf numFmtId="164" fontId="5" fillId="0" borderId="35" xfId="0" applyNumberFormat="1" applyFont="1" applyFill="1" applyBorder="1" applyAlignment="1">
      <alignment horizontal="center" vertical="center" wrapText="1"/>
    </xf>
    <xf numFmtId="164" fontId="5" fillId="0" borderId="36" xfId="0" applyNumberFormat="1"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164" fontId="5" fillId="0" borderId="11" xfId="0" applyNumberFormat="1"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43" xfId="0" applyFont="1" applyFill="1" applyBorder="1" applyAlignment="1">
      <alignment horizontal="center"/>
    </xf>
    <xf numFmtId="0" fontId="6" fillId="0" borderId="33" xfId="0" applyFont="1" applyFill="1" applyBorder="1" applyAlignment="1">
      <alignment horizontal="center"/>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164" fontId="6" fillId="0" borderId="13" xfId="0" applyNumberFormat="1" applyFont="1" applyFill="1" applyBorder="1" applyAlignment="1">
      <alignment horizontal="center" vertical="center"/>
    </xf>
    <xf numFmtId="164" fontId="6" fillId="0" borderId="57"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12" xfId="0" applyNumberFormat="1" applyFont="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17" xfId="0" applyNumberFormat="1" applyFont="1" applyFill="1" applyBorder="1" applyAlignment="1">
      <alignment horizontal="center" vertical="center"/>
    </xf>
    <xf numFmtId="164" fontId="5" fillId="0" borderId="14" xfId="0" applyNumberFormat="1" applyFont="1" applyFill="1" applyBorder="1" applyAlignment="1">
      <alignment horizontal="center" vertical="center"/>
    </xf>
    <xf numFmtId="164" fontId="5" fillId="0" borderId="35" xfId="0" applyNumberFormat="1" applyFont="1" applyFill="1" applyBorder="1" applyAlignment="1">
      <alignment horizontal="center" vertical="center"/>
    </xf>
    <xf numFmtId="164" fontId="5" fillId="0" borderId="36"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164" fontId="6" fillId="0" borderId="35" xfId="0" applyNumberFormat="1" applyFont="1" applyFill="1" applyBorder="1" applyAlignment="1">
      <alignment horizontal="right" vertical="center"/>
    </xf>
    <xf numFmtId="164" fontId="6" fillId="0" borderId="10" xfId="0" applyNumberFormat="1" applyFont="1" applyFill="1" applyBorder="1" applyAlignment="1">
      <alignment horizontal="right" vertical="center"/>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xf>
    <xf numFmtId="9" fontId="5" fillId="6" borderId="4" xfId="0" applyNumberFormat="1" applyFont="1" applyFill="1" applyBorder="1" applyAlignment="1">
      <alignment horizontal="center" vertical="center"/>
    </xf>
    <xf numFmtId="0" fontId="5" fillId="6"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6" fillId="0" borderId="57" xfId="0" applyFont="1" applyFill="1" applyBorder="1" applyAlignment="1">
      <alignment horizontal="center"/>
    </xf>
    <xf numFmtId="0" fontId="6" fillId="0" borderId="12" xfId="0" applyFont="1" applyFill="1" applyBorder="1" applyAlignment="1">
      <alignment horizontal="center"/>
    </xf>
    <xf numFmtId="10" fontId="6" fillId="0" borderId="17" xfId="0" applyNumberFormat="1" applyFont="1" applyBorder="1" applyAlignment="1">
      <alignment horizontal="center" vertical="center" wrapText="1"/>
    </xf>
    <xf numFmtId="10" fontId="6" fillId="0" borderId="14" xfId="0" applyNumberFormat="1" applyFont="1" applyBorder="1" applyAlignment="1">
      <alignment horizontal="center" vertical="center" wrapText="1"/>
    </xf>
    <xf numFmtId="10" fontId="6" fillId="0" borderId="35" xfId="0" applyNumberFormat="1" applyFont="1" applyBorder="1" applyAlignment="1">
      <alignment horizontal="center" vertical="center" wrapText="1"/>
    </xf>
    <xf numFmtId="10" fontId="6" fillId="0" borderId="36" xfId="0" applyNumberFormat="1" applyFont="1" applyBorder="1" applyAlignment="1">
      <alignment horizontal="center" vertical="center" wrapText="1"/>
    </xf>
    <xf numFmtId="10" fontId="6" fillId="0" borderId="10"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10" fontId="6" fillId="0" borderId="47" xfId="1" applyNumberFormat="1" applyFont="1" applyFill="1" applyBorder="1" applyAlignment="1">
      <alignment horizontal="center" vertical="center"/>
    </xf>
    <xf numFmtId="10" fontId="6" fillId="0" borderId="31" xfId="1" applyNumberFormat="1" applyFont="1" applyFill="1" applyBorder="1" applyAlignment="1">
      <alignment horizontal="center" vertical="center"/>
    </xf>
    <xf numFmtId="10" fontId="6" fillId="0" borderId="47" xfId="0" applyNumberFormat="1" applyFont="1" applyFill="1" applyBorder="1" applyAlignment="1">
      <alignment horizontal="center" vertical="center"/>
    </xf>
    <xf numFmtId="10" fontId="6" fillId="0" borderId="31" xfId="0" applyNumberFormat="1" applyFont="1" applyFill="1" applyBorder="1" applyAlignment="1">
      <alignment horizontal="center" vertical="center"/>
    </xf>
    <xf numFmtId="164" fontId="6" fillId="0" borderId="49" xfId="0" applyNumberFormat="1" applyFont="1" applyFill="1" applyBorder="1" applyAlignment="1">
      <alignment horizontal="center" vertical="center"/>
    </xf>
    <xf numFmtId="10" fontId="6" fillId="0" borderId="33" xfId="0" applyNumberFormat="1" applyFont="1" applyFill="1" applyBorder="1" applyAlignment="1">
      <alignment horizontal="center" vertical="center"/>
    </xf>
    <xf numFmtId="0" fontId="6" fillId="0" borderId="1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xf>
    <xf numFmtId="0" fontId="6" fillId="0" borderId="17" xfId="0" applyFont="1" applyBorder="1" applyAlignment="1">
      <alignment horizontal="center"/>
    </xf>
    <xf numFmtId="0" fontId="6" fillId="0" borderId="1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16" fillId="0" borderId="1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 xfId="0" applyFont="1" applyFill="1" applyBorder="1" applyAlignment="1">
      <alignment horizontal="center" vertical="center"/>
    </xf>
    <xf numFmtId="0" fontId="6" fillId="0" borderId="57" xfId="0" applyFont="1" applyFill="1" applyBorder="1" applyAlignment="1">
      <alignment horizontal="left" vertical="center"/>
    </xf>
    <xf numFmtId="0" fontId="6" fillId="0" borderId="12" xfId="0" applyFont="1" applyFill="1" applyBorder="1" applyAlignment="1">
      <alignment horizontal="left" vertical="center"/>
    </xf>
    <xf numFmtId="0" fontId="6" fillId="3" borderId="17"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10" fontId="6" fillId="0" borderId="48" xfId="0" applyNumberFormat="1" applyFont="1" applyFill="1" applyBorder="1" applyAlignment="1">
      <alignment horizontal="center" vertical="center"/>
    </xf>
    <xf numFmtId="10" fontId="6" fillId="0" borderId="24" xfId="0" applyNumberFormat="1" applyFont="1" applyFill="1" applyBorder="1" applyAlignment="1">
      <alignment horizontal="center" vertical="center"/>
    </xf>
    <xf numFmtId="0" fontId="6" fillId="3" borderId="62"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164" fontId="6" fillId="3" borderId="18" xfId="0" applyNumberFormat="1" applyFont="1" applyFill="1" applyBorder="1" applyAlignment="1" applyProtection="1">
      <alignment horizontal="center" vertical="center"/>
      <protection locked="0"/>
    </xf>
    <xf numFmtId="164" fontId="6" fillId="3" borderId="19" xfId="0" applyNumberFormat="1" applyFont="1" applyFill="1" applyBorder="1" applyAlignment="1" applyProtection="1">
      <alignment horizontal="center" vertical="center"/>
      <protection locked="0"/>
    </xf>
    <xf numFmtId="164" fontId="6" fillId="3" borderId="20" xfId="0" applyNumberFormat="1" applyFont="1" applyFill="1" applyBorder="1" applyAlignment="1" applyProtection="1">
      <alignment horizontal="center" vertical="center"/>
      <protection locked="0"/>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6" fillId="3" borderId="5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164" fontId="6" fillId="0" borderId="34"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0" fontId="6" fillId="3" borderId="51" xfId="0" applyFont="1" applyFill="1" applyBorder="1" applyAlignment="1" applyProtection="1">
      <alignment horizontal="center" vertical="center"/>
      <protection locked="0"/>
    </xf>
    <xf numFmtId="0" fontId="6" fillId="3" borderId="61" xfId="0" applyFont="1" applyFill="1" applyBorder="1" applyAlignment="1" applyProtection="1">
      <alignment horizontal="center" vertical="center"/>
      <protection locked="0"/>
    </xf>
    <xf numFmtId="164" fontId="6" fillId="0" borderId="21"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48" xfId="0" applyFont="1" applyBorder="1" applyAlignment="1">
      <alignment horizontal="center" vertical="center"/>
    </xf>
    <xf numFmtId="0" fontId="6" fillId="0" borderId="18" xfId="0" applyFont="1" applyBorder="1" applyAlignment="1">
      <alignment horizontal="left" wrapText="1"/>
    </xf>
    <xf numFmtId="0" fontId="6" fillId="0" borderId="23" xfId="0" applyFont="1" applyBorder="1" applyAlignment="1">
      <alignment horizontal="left"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11" borderId="4" xfId="0" applyFont="1" applyFill="1" applyBorder="1" applyAlignment="1" applyProtection="1">
      <alignment horizontal="center" vertical="center"/>
      <protection locked="0"/>
    </xf>
    <xf numFmtId="0" fontId="17" fillId="11" borderId="1" xfId="0" applyFont="1" applyFill="1" applyBorder="1" applyAlignment="1" applyProtection="1">
      <alignment horizontal="center" vertical="center"/>
      <protection locked="0"/>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8" xfId="0" applyFont="1" applyFill="1" applyBorder="1" applyAlignment="1">
      <alignment horizontal="left" vertical="center"/>
    </xf>
    <xf numFmtId="0" fontId="6" fillId="0" borderId="20" xfId="0" applyFont="1" applyFill="1" applyBorder="1" applyAlignment="1">
      <alignment horizontal="left" vertical="center"/>
    </xf>
    <xf numFmtId="0" fontId="6" fillId="0" borderId="47"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5" xfId="0" applyFont="1" applyFill="1" applyBorder="1" applyAlignment="1">
      <alignment horizontal="center" vertical="center"/>
    </xf>
    <xf numFmtId="0" fontId="6" fillId="0" borderId="63" xfId="0" applyFont="1" applyBorder="1" applyAlignment="1">
      <alignment horizontal="center" vertical="center" wrapText="1"/>
    </xf>
    <xf numFmtId="0" fontId="6" fillId="0" borderId="38" xfId="0" applyFont="1" applyBorder="1" applyAlignment="1">
      <alignment horizontal="center" vertical="center" wrapText="1"/>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164" fontId="0" fillId="0" borderId="57" xfId="0" applyNumberFormat="1" applyFill="1" applyBorder="1" applyAlignment="1">
      <alignment horizontal="center" vertical="center"/>
    </xf>
    <xf numFmtId="164" fontId="0" fillId="0" borderId="13" xfId="0" applyNumberFormat="1" applyFill="1" applyBorder="1" applyAlignment="1">
      <alignment horizontal="center" vertical="center"/>
    </xf>
    <xf numFmtId="164" fontId="0" fillId="0" borderId="12" xfId="0" applyNumberFormat="1" applyFill="1" applyBorder="1" applyAlignment="1">
      <alignment horizontal="center" vertical="center"/>
    </xf>
    <xf numFmtId="164" fontId="6" fillId="0" borderId="17"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9" fontId="3" fillId="6" borderId="4" xfId="0" applyNumberFormat="1" applyFont="1" applyFill="1" applyBorder="1" applyAlignment="1">
      <alignment horizontal="center" vertical="center"/>
    </xf>
    <xf numFmtId="0" fontId="3" fillId="6" borderId="5" xfId="0" applyFont="1" applyFill="1" applyBorder="1" applyAlignment="1">
      <alignment horizontal="center" vertical="center"/>
    </xf>
    <xf numFmtId="10" fontId="0" fillId="0" borderId="17" xfId="0" applyNumberFormat="1" applyBorder="1" applyAlignment="1">
      <alignment horizontal="left" vertical="center" wrapText="1"/>
    </xf>
    <xf numFmtId="10" fontId="0" fillId="0" borderId="14" xfId="0" applyNumberFormat="1" applyBorder="1" applyAlignment="1">
      <alignment horizontal="left" vertical="center" wrapText="1"/>
    </xf>
    <xf numFmtId="10" fontId="0" fillId="0" borderId="35" xfId="0" applyNumberFormat="1" applyBorder="1" applyAlignment="1">
      <alignment horizontal="left" vertical="center" wrapText="1"/>
    </xf>
    <xf numFmtId="10" fontId="0" fillId="0" borderId="36" xfId="0" applyNumberFormat="1" applyBorder="1" applyAlignment="1">
      <alignment horizontal="left" vertical="center" wrapText="1"/>
    </xf>
    <xf numFmtId="10" fontId="0" fillId="0" borderId="10" xfId="0" applyNumberFormat="1" applyBorder="1" applyAlignment="1">
      <alignment horizontal="left" vertical="center" wrapText="1"/>
    </xf>
    <xf numFmtId="10" fontId="0" fillId="0" borderId="11" xfId="0" applyNumberFormat="1" applyBorder="1" applyAlignment="1">
      <alignment horizontal="left" vertical="center" wrapText="1"/>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10" fontId="0" fillId="0" borderId="47" xfId="1" applyNumberFormat="1" applyFont="1" applyFill="1" applyBorder="1" applyAlignment="1">
      <alignment horizontal="center" vertical="center"/>
    </xf>
    <xf numFmtId="10" fontId="0" fillId="0" borderId="31" xfId="1"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57" xfId="0" applyFill="1" applyBorder="1" applyAlignment="1">
      <alignment horizontal="center"/>
    </xf>
    <xf numFmtId="0" fontId="0" fillId="0" borderId="12" xfId="0" applyFill="1" applyBorder="1" applyAlignment="1">
      <alignment horizontal="center"/>
    </xf>
    <xf numFmtId="164" fontId="0" fillId="0" borderId="57" xfId="0" applyNumberFormat="1" applyFill="1" applyBorder="1" applyAlignment="1">
      <alignment horizontal="center" vertical="center" wrapText="1"/>
    </xf>
    <xf numFmtId="164" fontId="0" fillId="0" borderId="13" xfId="0" applyNumberFormat="1" applyFill="1" applyBorder="1" applyAlignment="1">
      <alignment horizontal="center" vertical="center" wrapText="1"/>
    </xf>
    <xf numFmtId="164" fontId="0" fillId="0" borderId="12" xfId="0" applyNumberForma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0" fillId="0" borderId="43" xfId="0" applyFill="1" applyBorder="1" applyAlignment="1">
      <alignment horizontal="center"/>
    </xf>
    <xf numFmtId="0" fontId="0" fillId="0" borderId="33" xfId="0" applyFill="1" applyBorder="1" applyAlignment="1">
      <alignment horizontal="center"/>
    </xf>
    <xf numFmtId="164" fontId="0" fillId="0" borderId="35" xfId="0" applyNumberFormat="1" applyFill="1" applyBorder="1" applyAlignment="1">
      <alignment horizontal="right" vertical="center"/>
    </xf>
    <xf numFmtId="164" fontId="0" fillId="0" borderId="10" xfId="0" applyNumberFormat="1" applyFill="1" applyBorder="1" applyAlignment="1">
      <alignment horizontal="right"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5" xfId="0" applyFont="1" applyFill="1" applyBorder="1" applyAlignment="1">
      <alignment horizontal="center" vertical="center"/>
    </xf>
    <xf numFmtId="0" fontId="0" fillId="0" borderId="17" xfId="0" applyBorder="1" applyAlignment="1">
      <alignment horizontal="center"/>
    </xf>
    <xf numFmtId="0" fontId="0" fillId="0" borderId="1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1" xfId="0" applyFont="1" applyFill="1" applyBorder="1" applyAlignment="1">
      <alignment horizontal="center" vertical="center"/>
    </xf>
    <xf numFmtId="164" fontId="6" fillId="10" borderId="18" xfId="0" applyNumberFormat="1" applyFont="1" applyFill="1" applyBorder="1" applyAlignment="1">
      <alignment horizontal="center" vertical="center"/>
    </xf>
    <xf numFmtId="164" fontId="6" fillId="10" borderId="19" xfId="0" applyNumberFormat="1" applyFont="1" applyFill="1" applyBorder="1" applyAlignment="1">
      <alignment horizontal="center" vertical="center"/>
    </xf>
    <xf numFmtId="164" fontId="6" fillId="10" borderId="20" xfId="0" applyNumberFormat="1"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6" fillId="10" borderId="17" xfId="0" applyFont="1" applyFill="1" applyBorder="1" applyAlignment="1">
      <alignment horizontal="center" vertical="center"/>
    </xf>
    <xf numFmtId="0" fontId="6" fillId="10" borderId="14"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6" fillId="10" borderId="52" xfId="0" applyFont="1" applyFill="1" applyBorder="1" applyAlignment="1">
      <alignment horizontal="center" vertical="center"/>
    </xf>
    <xf numFmtId="0" fontId="6" fillId="10" borderId="22" xfId="0" applyFont="1" applyFill="1" applyBorder="1" applyAlignment="1">
      <alignment horizontal="center" vertical="center"/>
    </xf>
    <xf numFmtId="0" fontId="4" fillId="0" borderId="14" xfId="0" applyFont="1" applyFill="1" applyBorder="1" applyAlignment="1">
      <alignment horizontal="center" vertical="center"/>
    </xf>
    <xf numFmtId="0" fontId="6" fillId="10" borderId="62" xfId="0" applyFont="1" applyFill="1" applyBorder="1" applyAlignment="1">
      <alignment horizontal="center" vertical="center"/>
    </xf>
    <xf numFmtId="0" fontId="6" fillId="10" borderId="40" xfId="0" applyFont="1" applyFill="1" applyBorder="1" applyAlignment="1">
      <alignment horizontal="center" vertical="center"/>
    </xf>
    <xf numFmtId="0" fontId="0" fillId="0" borderId="37" xfId="0" applyFill="1" applyBorder="1" applyAlignment="1">
      <alignment horizontal="center" vertical="center"/>
    </xf>
    <xf numFmtId="0" fontId="0" fillId="0" borderId="31" xfId="0" applyFill="1" applyBorder="1" applyAlignment="1">
      <alignment horizontal="center" vertical="center"/>
    </xf>
    <xf numFmtId="0" fontId="0" fillId="0" borderId="53" xfId="0" applyFill="1" applyBorder="1" applyAlignment="1">
      <alignment horizontal="center" vertical="center"/>
    </xf>
    <xf numFmtId="0" fontId="0" fillId="0" borderId="45" xfId="0" applyFill="1" applyBorder="1" applyAlignment="1">
      <alignment horizontal="center" vertical="center"/>
    </xf>
    <xf numFmtId="0" fontId="3" fillId="6" borderId="10" xfId="0" applyFont="1" applyFill="1" applyBorder="1" applyAlignment="1">
      <alignment horizontal="center" vertical="center"/>
    </xf>
    <xf numFmtId="0" fontId="3" fillId="6" borderId="8" xfId="0" applyFont="1" applyFill="1" applyBorder="1" applyAlignment="1">
      <alignment horizontal="center" vertical="center"/>
    </xf>
    <xf numFmtId="0" fontId="11" fillId="10" borderId="51" xfId="0" applyFont="1" applyFill="1" applyBorder="1" applyAlignment="1">
      <alignment horizontal="center" vertical="center"/>
    </xf>
    <xf numFmtId="0" fontId="11" fillId="10" borderId="61" xfId="0" applyFont="1" applyFill="1" applyBorder="1" applyAlignment="1">
      <alignment horizontal="center" vertical="center"/>
    </xf>
    <xf numFmtId="0" fontId="0" fillId="0" borderId="14"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3" borderId="37"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cellXfs>
  <cellStyles count="3">
    <cellStyle name="Hyperlink" xfId="2" builtinId="8"/>
    <cellStyle name="Normal" xfId="0" builtinId="0"/>
    <cellStyle name="Percent" xfId="1" builtinId="5"/>
  </cellStyles>
  <dxfs count="41">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7"/>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7"/>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83466</xdr:colOff>
      <xdr:row>0</xdr:row>
      <xdr:rowOff>115282</xdr:rowOff>
    </xdr:from>
    <xdr:to>
      <xdr:col>8</xdr:col>
      <xdr:colOff>2746204</xdr:colOff>
      <xdr:row>3</xdr:row>
      <xdr:rowOff>360867</xdr:rowOff>
    </xdr:to>
    <xdr:pic>
      <xdr:nvPicPr>
        <xdr:cNvPr id="2" name="Picture 1">
          <a:extLst>
            <a:ext uri="{FF2B5EF4-FFF2-40B4-BE49-F238E27FC236}">
              <a16:creationId xmlns:a16="http://schemas.microsoft.com/office/drawing/2014/main" id="{51D55816-294D-4699-87F5-C3DA97113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16386" y="115282"/>
          <a:ext cx="4247698" cy="1312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45366</xdr:colOff>
      <xdr:row>0</xdr:row>
      <xdr:rowOff>155287</xdr:rowOff>
    </xdr:from>
    <xdr:to>
      <xdr:col>8</xdr:col>
      <xdr:colOff>2708104</xdr:colOff>
      <xdr:row>4</xdr:row>
      <xdr:rowOff>35112</xdr:rowOff>
    </xdr:to>
    <xdr:pic>
      <xdr:nvPicPr>
        <xdr:cNvPr id="3" name="Picture 2">
          <a:extLst>
            <a:ext uri="{FF2B5EF4-FFF2-40B4-BE49-F238E27FC236}">
              <a16:creationId xmlns:a16="http://schemas.microsoft.com/office/drawing/2014/main" id="{9B0D5D58-B47E-503C-5B59-BDF25C866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4513" y="155287"/>
          <a:ext cx="4219310" cy="1335096"/>
        </a:xfrm>
        <a:prstGeom prst="rect">
          <a:avLst/>
        </a:prstGeom>
      </xdr:spPr>
    </xdr:pic>
    <xdr:clientData/>
  </xdr:twoCellAnchor>
  <xdr:twoCellAnchor>
    <xdr:from>
      <xdr:col>7</xdr:col>
      <xdr:colOff>19048</xdr:colOff>
      <xdr:row>6</xdr:row>
      <xdr:rowOff>22411</xdr:rowOff>
    </xdr:from>
    <xdr:to>
      <xdr:col>8</xdr:col>
      <xdr:colOff>2790265</xdr:colOff>
      <xdr:row>14</xdr:row>
      <xdr:rowOff>302559</xdr:rowOff>
    </xdr:to>
    <xdr:sp macro="" textlink="">
      <xdr:nvSpPr>
        <xdr:cNvPr id="5" name="TextBox 4">
          <a:extLst>
            <a:ext uri="{FF2B5EF4-FFF2-40B4-BE49-F238E27FC236}">
              <a16:creationId xmlns:a16="http://schemas.microsoft.com/office/drawing/2014/main" id="{1C480B37-9D22-F66F-D030-2E24270D0180}"/>
            </a:ext>
          </a:extLst>
        </xdr:cNvPr>
        <xdr:cNvSpPr txBox="1"/>
      </xdr:nvSpPr>
      <xdr:spPr>
        <a:xfrm>
          <a:off x="11348195" y="2330823"/>
          <a:ext cx="4317629" cy="3473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45366</xdr:colOff>
      <xdr:row>0</xdr:row>
      <xdr:rowOff>155287</xdr:rowOff>
    </xdr:from>
    <xdr:to>
      <xdr:col>8</xdr:col>
      <xdr:colOff>2708104</xdr:colOff>
      <xdr:row>4</xdr:row>
      <xdr:rowOff>35112</xdr:rowOff>
    </xdr:to>
    <xdr:pic>
      <xdr:nvPicPr>
        <xdr:cNvPr id="2" name="Picture 1">
          <a:extLst>
            <a:ext uri="{FF2B5EF4-FFF2-40B4-BE49-F238E27FC236}">
              <a16:creationId xmlns:a16="http://schemas.microsoft.com/office/drawing/2014/main" id="{0D115463-C0BF-4355-BE71-BB907122F5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89641" y="155287"/>
          <a:ext cx="4215948" cy="1333975"/>
        </a:xfrm>
        <a:prstGeom prst="rect">
          <a:avLst/>
        </a:prstGeom>
      </xdr:spPr>
    </xdr:pic>
    <xdr:clientData/>
  </xdr:twoCellAnchor>
  <xdr:twoCellAnchor>
    <xdr:from>
      <xdr:col>7</xdr:col>
      <xdr:colOff>19048</xdr:colOff>
      <xdr:row>6</xdr:row>
      <xdr:rowOff>22411</xdr:rowOff>
    </xdr:from>
    <xdr:to>
      <xdr:col>8</xdr:col>
      <xdr:colOff>2943225</xdr:colOff>
      <xdr:row>14</xdr:row>
      <xdr:rowOff>302559</xdr:rowOff>
    </xdr:to>
    <xdr:sp macro="" textlink="">
      <xdr:nvSpPr>
        <xdr:cNvPr id="3" name="TextBox 2">
          <a:extLst>
            <a:ext uri="{FF2B5EF4-FFF2-40B4-BE49-F238E27FC236}">
              <a16:creationId xmlns:a16="http://schemas.microsoft.com/office/drawing/2014/main" id="{92B528BB-2589-4624-AA49-7CB3460C3091}"/>
            </a:ext>
          </a:extLst>
        </xdr:cNvPr>
        <xdr:cNvSpPr txBox="1"/>
      </xdr:nvSpPr>
      <xdr:spPr>
        <a:xfrm>
          <a:off x="11363323" y="2327461"/>
          <a:ext cx="4467227" cy="3471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OCS_forfaits_pr&#233;p&#224;_cl&#244;ture/AAP%203" TargetMode="External"/><Relationship Id="rId1" Type="http://schemas.openxmlformats.org/officeDocument/2006/relationships/hyperlink" Target="../../OCS_forfaits_pr&#233;p&#224;_cl&#244;ture/AAP%204/Vorbereitungskosten%20_(4.%20Projektaufruf)_01_09_25.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E1AD-5648-4342-A9AE-BCD696E4EB8C}">
  <sheetPr>
    <tabColor theme="5" tint="0.79998168889431442"/>
    <pageSetUpPr fitToPage="1"/>
  </sheetPr>
  <dimension ref="A1:M93"/>
  <sheetViews>
    <sheetView tabSelected="1" zoomScaleNormal="100" zoomScaleSheetLayoutView="85" workbookViewId="0">
      <selection activeCell="F4" sqref="F4:G4"/>
    </sheetView>
  </sheetViews>
  <sheetFormatPr defaultColWidth="8.77734375" defaultRowHeight="14.4" x14ac:dyDescent="0.3"/>
  <cols>
    <col min="1" max="1" width="24" customWidth="1"/>
    <col min="2" max="2" width="24" style="2" customWidth="1"/>
    <col min="3" max="4" width="25.109375" customWidth="1"/>
    <col min="5" max="5" width="25.5546875" customWidth="1"/>
    <col min="6" max="7" width="25.109375" customWidth="1"/>
    <col min="8" max="8" width="23.109375" customWidth="1"/>
    <col min="9" max="9" width="42.44140625" customWidth="1"/>
    <col min="10" max="10" width="11.88671875" bestFit="1" customWidth="1"/>
  </cols>
  <sheetData>
    <row r="1" spans="1:13" ht="37.5" customHeight="1" thickBot="1" x14ac:dyDescent="0.35">
      <c r="A1" s="437" t="str">
        <f>IF($D$1="FR",V_FR!A1,V_DE!A1)</f>
        <v>4. Appel à projets (projets classiques)</v>
      </c>
      <c r="B1" s="438"/>
      <c r="C1" s="439"/>
      <c r="D1" s="440" t="s">
        <v>1</v>
      </c>
      <c r="E1" s="441"/>
      <c r="F1" s="441"/>
      <c r="G1" s="441"/>
      <c r="H1" s="394"/>
      <c r="I1" s="395"/>
    </row>
    <row r="2" spans="1:13" ht="27.75" customHeight="1" thickBot="1" x14ac:dyDescent="0.35">
      <c r="A2" s="363" t="str">
        <f>IF($D$1="FR",V_FR!A2,V_DE!A2)</f>
        <v>Aperçu général du projet</v>
      </c>
      <c r="B2" s="364"/>
      <c r="C2" s="364"/>
      <c r="D2" s="364"/>
      <c r="E2" s="364"/>
      <c r="F2" s="364"/>
      <c r="G2" s="364"/>
      <c r="H2" s="396"/>
      <c r="I2" s="397"/>
    </row>
    <row r="3" spans="1:13" ht="19.5" customHeight="1" thickBot="1" x14ac:dyDescent="0.35">
      <c r="A3" s="401" t="str">
        <f>IF($D$1="FR",V_FR!A3,V_DE!A3)</f>
        <v>Informations générales</v>
      </c>
      <c r="B3" s="402">
        <f>IF($D$1="FR",V_FR!B3,V_DE!B3)</f>
        <v>0</v>
      </c>
      <c r="C3" s="403">
        <f>IF($D$1="FR",V_FR!C3,V_DE!C3)</f>
        <v>0</v>
      </c>
      <c r="D3" s="401" t="str">
        <f>IF($D$1="FR",V_FR!D3,V_DE!D3)</f>
        <v>Informations financières</v>
      </c>
      <c r="E3" s="402">
        <f>IF($D$1="FR",V_FR!E3,V_DE!E3)</f>
        <v>0</v>
      </c>
      <c r="F3" s="402">
        <f>IF($D$1="FR",V_FR!F3,V_DE!F3)</f>
        <v>0</v>
      </c>
      <c r="G3" s="402">
        <f>IF($D$1="FR",V_FR!G3,V_DE!G3)</f>
        <v>0</v>
      </c>
      <c r="H3" s="396"/>
      <c r="I3" s="397"/>
    </row>
    <row r="4" spans="1:13" ht="30.75" customHeight="1" x14ac:dyDescent="0.3">
      <c r="A4" s="404" t="str">
        <f>IF($D$1="FR",V_FR!A4,V_DE!A4)</f>
        <v>Projet</v>
      </c>
      <c r="B4" s="406"/>
      <c r="C4" s="407"/>
      <c r="D4" s="175" t="str">
        <f>IF($D$1="FR",V_FR!D4,V_DE!D4)</f>
        <v>Objectif spécifique choisi</v>
      </c>
      <c r="E4" s="213" t="str">
        <f>IF(OR($F$4="OSP8/SZ8",$F$4="OSP9/SZ9",$F$4="OSP11/SZ11"),"","Pas d'OSP renseigné / Kein SZ ausgewählt")</f>
        <v/>
      </c>
      <c r="F4" s="557" t="s">
        <v>44</v>
      </c>
      <c r="G4" s="558"/>
      <c r="H4" s="398"/>
      <c r="I4" s="397"/>
    </row>
    <row r="5" spans="1:13" ht="30.75" customHeight="1" thickBot="1" x14ac:dyDescent="0.35">
      <c r="A5" s="405">
        <f>IF($D$1="FR",V_FR!A5,V_DE!A5)</f>
        <v>0</v>
      </c>
      <c r="B5" s="408"/>
      <c r="C5" s="409"/>
      <c r="D5" s="59" t="str">
        <f>IF($D$1="FR",V_FR!D5,V_DE!D5)</f>
        <v xml:space="preserve">Zone Fonctionnelle (uniquement pour OSP8) </v>
      </c>
      <c r="E5" s="185" t="str">
        <f>IF(AND(F4="OSP8/SZ8",F5=""),"Indiquez la ZF / Geben Sie den fR an",IF(AND(F4&lt;&gt;"OSP8/SZ8",F5&lt;&gt;""),"Attention: indiquez l'OSP8 / Achtung: das SZ8  angeben",""))</f>
        <v>Indiquez la ZF / Geben Sie den fR an</v>
      </c>
      <c r="F5" s="559"/>
      <c r="G5" s="560"/>
      <c r="H5" s="399"/>
      <c r="I5" s="400"/>
    </row>
    <row r="6" spans="1:13" ht="35.4" customHeight="1" thickBot="1" x14ac:dyDescent="0.35">
      <c r="A6" s="69" t="str">
        <f>IF($D$1="FR",V_FR!A6,V_DE!A6)</f>
        <v>Acronyme du projet</v>
      </c>
      <c r="B6" s="412"/>
      <c r="C6" s="413"/>
      <c r="D6" s="175" t="str">
        <f>IF($D$1="FR",V_FR!D6,V_DE!D6)</f>
        <v>Budget prévisionnel</v>
      </c>
      <c r="E6" s="414"/>
      <c r="F6" s="415"/>
      <c r="G6" s="416"/>
      <c r="H6" s="417" t="str">
        <f>IF($D$1="FR",V_FR!H6,V_DE!H6)</f>
        <v>Informations complémentaires (projet)</v>
      </c>
      <c r="I6" s="418">
        <f>IF($D$1="FR",V_FR!I6,V_DE!I6)</f>
        <v>0</v>
      </c>
    </row>
    <row r="7" spans="1:13" ht="35.4" customHeight="1" thickBot="1" x14ac:dyDescent="0.35">
      <c r="A7" s="70" t="str">
        <f>IF($D$1="FR",V_FR!A7,V_DE!A7)</f>
        <v>Durée en mois</v>
      </c>
      <c r="B7" s="419"/>
      <c r="C7" s="420"/>
      <c r="D7" s="60" t="str">
        <f>IF($D$1="FR",V_FR!D7,V_DE!D7)</f>
        <v>Budget total converti en OCS</v>
      </c>
      <c r="E7" s="421">
        <f>SUM(C18:G18)</f>
        <v>0</v>
      </c>
      <c r="F7" s="422"/>
      <c r="G7" s="423"/>
      <c r="H7" s="36"/>
      <c r="I7" s="37"/>
    </row>
    <row r="8" spans="1:13" ht="35.4" customHeight="1" thickBot="1" x14ac:dyDescent="0.35">
      <c r="A8" s="71" t="str">
        <f>IF($D$1="FR",V_FR!A8,V_DE!A8)</f>
        <v>Nombre de partenaires financiers</v>
      </c>
      <c r="B8" s="424"/>
      <c r="C8" s="425"/>
      <c r="D8" s="61" t="str">
        <f>IF($D$1="FR",V_FR!D8,V_DE!D8)</f>
        <v>Total FEDER éligible au projet</v>
      </c>
      <c r="E8" s="426">
        <f>SUM(C20:G20)</f>
        <v>0</v>
      </c>
      <c r="F8" s="427"/>
      <c r="G8" s="428"/>
      <c r="H8" s="289" t="s">
        <v>247</v>
      </c>
      <c r="I8" s="290"/>
    </row>
    <row r="9" spans="1:13" ht="35.4" customHeight="1" thickBot="1" x14ac:dyDescent="0.35">
      <c r="A9" s="72" t="str">
        <f>IF($D$1="FR",V_FR!A9,V_DE!A9)</f>
        <v>Projet à faible envergure financière ?</v>
      </c>
      <c r="B9" s="41" t="str">
        <f>IF($E$6&lt;$B$12,"Oui/Ja","")</f>
        <v>Oui/Ja</v>
      </c>
      <c r="C9" s="183" t="str">
        <f>IF($E$6&gt;$C$11,"Non/Nein","")</f>
        <v/>
      </c>
      <c r="D9" s="176" t="str">
        <f>IF($D$1="FR",V_FR!D9,V_DE!D9)</f>
        <v>Taux de co-financement moyen au niveau du projet</v>
      </c>
      <c r="E9" s="177" t="e">
        <f>IF(F9&gt;80%,"Taux FEDER  dépassé
EFRE-Satz überschritten","")</f>
        <v>#DIV/0!</v>
      </c>
      <c r="F9" s="410" t="e">
        <f>AVERAGE(C19:G19)</f>
        <v>#DIV/0!</v>
      </c>
      <c r="G9" s="411"/>
      <c r="H9" s="291"/>
      <c r="I9" s="292"/>
    </row>
    <row r="10" spans="1:13" ht="30.75" customHeight="1" thickBot="1" x14ac:dyDescent="0.35">
      <c r="A10" s="215"/>
      <c r="B10" s="178" t="str">
        <f>IF($D$1="FR",V_FR!B10,V_DE!B10)</f>
        <v>Budget minimal total</v>
      </c>
      <c r="C10" s="76" t="str">
        <f>IF($D$1="FR",V_FR!C10,V_DE!C10)</f>
        <v xml:space="preserve">Budget maximal total </v>
      </c>
      <c r="D10" s="63" t="str">
        <f>IF($D$1="FR",V_FR!D10,V_DE!D10)</f>
        <v>Catégories de dépenses concernées</v>
      </c>
      <c r="E10" s="65" t="str">
        <f>IF($D$1="FR",V_FR!E10,V_DE!E10)</f>
        <v xml:space="preserve">Services externes </v>
      </c>
      <c r="F10" s="65" t="str">
        <f>IF($D$1="FR",V_FR!F10,V_DE!F10)</f>
        <v>Infrastructures et travaux</v>
      </c>
      <c r="G10" s="65" t="str">
        <f>IF($D$1="FR",V_FR!G10,V_DE!G10)</f>
        <v xml:space="preserve">Equipement </v>
      </c>
      <c r="H10" s="291"/>
      <c r="I10" s="292"/>
    </row>
    <row r="11" spans="1:13" ht="30.75" customHeight="1" thickBot="1" x14ac:dyDescent="0.35">
      <c r="A11" s="70" t="str">
        <f>IF($D$1="FR",V_FR!A11,V_DE!A11)</f>
        <v>Projet à faible envergure financière</v>
      </c>
      <c r="B11" s="77">
        <v>35001</v>
      </c>
      <c r="C11" s="78">
        <v>200000</v>
      </c>
      <c r="D11" s="63" t="str">
        <f>IF($D$1="FR",V_FR!D11,V_DE!D11)</f>
        <v>Maximum éligible (OSP8)</v>
      </c>
      <c r="E11" s="66">
        <f>Calculs_Listes!L63</f>
        <v>16063</v>
      </c>
      <c r="F11" s="67">
        <f>Calculs_Listes!M63</f>
        <v>2.1020568584717378</v>
      </c>
      <c r="G11" s="68">
        <f>Calculs_Listes!N63</f>
        <v>142557</v>
      </c>
      <c r="H11" s="291"/>
      <c r="I11" s="292"/>
      <c r="K11" s="214"/>
      <c r="L11" s="214"/>
      <c r="M11" s="1"/>
    </row>
    <row r="12" spans="1:13" ht="30.75" customHeight="1" thickBot="1" x14ac:dyDescent="0.35">
      <c r="A12" s="74" t="str">
        <f>IF($D$1="FR",V_FR!A12,V_DE!A12)</f>
        <v>Projet classique</v>
      </c>
      <c r="B12" s="79">
        <v>200001</v>
      </c>
      <c r="C12" s="184" t="s">
        <v>76</v>
      </c>
      <c r="D12" s="63" t="str">
        <f>IF($D$1="FR",V_FR!D12,V_DE!D12)</f>
        <v>Maximum éligible 
(OSP9&amp;11)</v>
      </c>
      <c r="E12" s="66">
        <f>Calculs_Listes!L64</f>
        <v>15792</v>
      </c>
      <c r="F12" s="67">
        <f>Calculs_Listes!M64</f>
        <v>0</v>
      </c>
      <c r="G12" s="68">
        <f>Calculs_Listes!N64</f>
        <v>151578</v>
      </c>
      <c r="H12" s="291"/>
      <c r="I12" s="292"/>
      <c r="K12" s="214"/>
      <c r="L12" s="214"/>
    </row>
    <row r="13" spans="1:13" ht="27.75" customHeight="1" thickBot="1" x14ac:dyDescent="0.35">
      <c r="A13" s="442" t="str">
        <f>IF($D$1="FR",V_FR!A13,V_DE!A13)</f>
        <v>Apperçu financier par partenaire financier participant au projet sous objet</v>
      </c>
      <c r="B13" s="443">
        <f>IF($D$1="FR",V_FR!B13,V_DE!B13)</f>
        <v>0</v>
      </c>
      <c r="C13" s="443">
        <f>IF($D$1="FR",V_FR!C13,V_DE!C13)</f>
        <v>0</v>
      </c>
      <c r="D13" s="364">
        <f>IF($D$1="FR",V_FR!D13,V_DE!D13)</f>
        <v>0</v>
      </c>
      <c r="E13" s="364">
        <f>IF($D$1="FR",V_FR!E13,V_DE!E13)</f>
        <v>0</v>
      </c>
      <c r="F13" s="364">
        <f>IF($D$1="FR",V_FR!F13,V_DE!F13)</f>
        <v>0</v>
      </c>
      <c r="G13" s="364">
        <f>IF($D$1="FR",V_FR!G13,V_DE!G13)</f>
        <v>0</v>
      </c>
      <c r="H13" s="291"/>
      <c r="I13" s="292"/>
    </row>
    <row r="14" spans="1:13" ht="25.5" customHeight="1" thickBot="1" x14ac:dyDescent="0.35">
      <c r="A14" s="444"/>
      <c r="B14" s="445"/>
      <c r="C14" s="210" t="str">
        <f>IF($D$1="FR",V_FR!C14,V_DE!C14)</f>
        <v>PcF1</v>
      </c>
      <c r="D14" s="210" t="str">
        <f>IF($D$1="FR",V_FR!D14,V_DE!D14)</f>
        <v>PF2</v>
      </c>
      <c r="E14" s="210" t="str">
        <f>IF($D$1="FR",V_FR!E14,V_DE!E14)</f>
        <v>PF3</v>
      </c>
      <c r="F14" s="210" t="str">
        <f>IF($D$1="FR",V_FR!F14,V_DE!F14)</f>
        <v>PF4</v>
      </c>
      <c r="G14" s="211" t="str">
        <f>IF($D$1="FR",V_FR!G14,V_DE!G14)</f>
        <v>PF5</v>
      </c>
      <c r="H14" s="291"/>
      <c r="I14" s="292"/>
    </row>
    <row r="15" spans="1:13" ht="25.5" customHeight="1" thickBot="1" x14ac:dyDescent="0.35">
      <c r="A15" s="446" t="str">
        <f>IF($D$1="FR",V_FR!A15,V_DE!A15)</f>
        <v>Nom du/des partenaire(s)</v>
      </c>
      <c r="B15" s="447">
        <f>IF($D$1="FR",V_FR!B15,V_DE!B15)</f>
        <v>0</v>
      </c>
      <c r="C15" s="267"/>
      <c r="D15" s="267"/>
      <c r="E15" s="267"/>
      <c r="F15" s="267"/>
      <c r="G15" s="268"/>
      <c r="H15" s="293"/>
      <c r="I15" s="294"/>
    </row>
    <row r="16" spans="1:13" s="4" customFormat="1" ht="31.8" thickBot="1" x14ac:dyDescent="0.35">
      <c r="A16" s="392" t="str">
        <f>IF($D$1="FR",V_FR!A16,V_DE!A16)</f>
        <v>contrôle budget</v>
      </c>
      <c r="B16" s="393">
        <f>IF($D$1="FR",V_FR!B16,V_DE!B16)</f>
        <v>0</v>
      </c>
      <c r="C16" s="251" t="str">
        <f>IF(C17-C18&gt;0,"", "Budget éligible ne peut pas dépasser budget du partenaire / Förderfähiges Gesamtbudget darf Gesamtbudget pro Partner nicht überschreiten")</f>
        <v>Budget éligible ne peut pas dépasser budget du partenaire / Förderfähiges Gesamtbudget darf Gesamtbudget pro Partner nicht überschreiten</v>
      </c>
      <c r="D16" s="251" t="str">
        <f t="shared" ref="D16:G16" si="0">IF(D17-D18&gt;0,"", "Budget éligible ne peut pas dépasser budget du partenaire / Förderfähiges Gesamtbudget darf Gesamtbudget pro Partner nicht überschreiten")</f>
        <v>Budget éligible ne peut pas dépasser budget du partenaire / Förderfähiges Gesamtbudget darf Gesamtbudget pro Partner nicht überschreiten</v>
      </c>
      <c r="E16" s="251" t="str">
        <f t="shared" si="0"/>
        <v>Budget éligible ne peut pas dépasser budget du partenaire / Förderfähiges Gesamtbudget darf Gesamtbudget pro Partner nicht überschreiten</v>
      </c>
      <c r="F16" s="251" t="str">
        <f t="shared" si="0"/>
        <v>Budget éligible ne peut pas dépasser budget du partenaire / Förderfähiges Gesamtbudget darf Gesamtbudget pro Partner nicht überschreiten</v>
      </c>
      <c r="G16" s="251" t="str">
        <f t="shared" si="0"/>
        <v>Budget éligible ne peut pas dépasser budget du partenaire / Förderfähiges Gesamtbudget darf Gesamtbudget pro Partner nicht überschreiten</v>
      </c>
      <c r="H16" s="242" t="str">
        <f>IF($D$1="FR",V_FR!H16,V_DE!H16)</f>
        <v>Total</v>
      </c>
      <c r="I16" s="243" t="str">
        <f>IF($D$1="FR",V_FR!I16,V_DE!I16)</f>
        <v>Explicatif - budget FEDER &amp; cofinancements</v>
      </c>
    </row>
    <row r="17" spans="1:10" ht="25.5" customHeight="1" x14ac:dyDescent="0.3">
      <c r="A17" s="448" t="str">
        <f>IF($D$1="FR",V_FR!A17,V_DE!A17)</f>
        <v>Budget total par partenaire</v>
      </c>
      <c r="B17" s="449">
        <f>IF($D$1="FR",V_FR!B17,V_DE!B17)</f>
        <v>0</v>
      </c>
      <c r="C17" s="269"/>
      <c r="D17" s="269"/>
      <c r="E17" s="269"/>
      <c r="F17" s="269"/>
      <c r="G17" s="270"/>
      <c r="H17" s="250" t="str">
        <f>IF(OR(SUM(C17:G17)=$E$6,SUM(C17:G17)&lt;$E$6),"","Budget total dépassé
Gesamtbudget überstiegen")</f>
        <v/>
      </c>
      <c r="I17" s="385" t="str">
        <f>IF($D$1="FR",V_FR!I17,V_DE!I17)</f>
        <v>Les cofinancements au niveau du projet doivent être prévus sur base du budget total en OCS par partenaire. Si les cofinancements sont indiqués sur base du budget estimatif, il y aura un risque de surfinancement.
Le budget total éligible doit être complété par les cofinancements jusqu'au montant nécessaire afin de compléter le cofinancement en FEDER.</v>
      </c>
    </row>
    <row r="18" spans="1:10" ht="25.5" customHeight="1" x14ac:dyDescent="0.3">
      <c r="A18" s="85" t="str">
        <f>IF($D$1="FR",V_FR!A18,V_DE!A18)</f>
        <v>Budget total éligible en OCS par partenaire</v>
      </c>
      <c r="B18" s="86"/>
      <c r="C18" s="88">
        <f>C57+C75</f>
        <v>0</v>
      </c>
      <c r="D18" s="88">
        <f t="shared" ref="D18:G18" si="1">D57+D75</f>
        <v>0</v>
      </c>
      <c r="E18" s="88">
        <f>E57+E75</f>
        <v>0</v>
      </c>
      <c r="F18" s="88">
        <f t="shared" si="1"/>
        <v>0</v>
      </c>
      <c r="G18" s="89">
        <f t="shared" si="1"/>
        <v>0</v>
      </c>
      <c r="H18" s="217" t="str">
        <f>IF(OR(SUM(C18:G18)=$E$6,SUM(C18:G18)&lt;$E$6),"","Erreur - dépasse budget prévisionnel / Fehler - überschreitet voraussichtliches Budget")</f>
        <v/>
      </c>
      <c r="I18" s="386"/>
      <c r="J18" s="1"/>
    </row>
    <row r="19" spans="1:10" ht="25.5" customHeight="1" x14ac:dyDescent="0.3">
      <c r="A19" s="388" t="str">
        <f>IF($D$1="FR",V_FR!A19,V_DE!A19)</f>
        <v>TAUX - FEDER</v>
      </c>
      <c r="B19" s="389">
        <f>IF($D$1="FR",V_FR!B19,V_DE!B19)</f>
        <v>0</v>
      </c>
      <c r="C19" s="271"/>
      <c r="D19" s="271"/>
      <c r="E19" s="271"/>
      <c r="F19" s="271"/>
      <c r="G19" s="272"/>
      <c r="H19" s="218" t="e">
        <f>AVERAGE(C19:G19)</f>
        <v>#DIV/0!</v>
      </c>
      <c r="I19" s="386"/>
    </row>
    <row r="20" spans="1:10" ht="25.5" customHeight="1" thickBot="1" x14ac:dyDescent="0.35">
      <c r="A20" s="390" t="str">
        <f>IF($D$1="FR",V_FR!A20,V_DE!A20)</f>
        <v>Montant - FEDER</v>
      </c>
      <c r="B20" s="391">
        <f>IF($D$1="FR",V_FR!B20,V_DE!B20)</f>
        <v>0</v>
      </c>
      <c r="C20" s="101">
        <f>IF(C18&gt;C17,IF($F$4="OSP8/SZ8",C17*60%,C17*57%),C79*C19)</f>
        <v>0</v>
      </c>
      <c r="D20" s="101">
        <f>IF(D18&gt;D17,IF($F$4="OSP8/SZ8",D17*60%,D17*57%),D79*D19)</f>
        <v>0</v>
      </c>
      <c r="E20" s="101">
        <f>IF(E18&gt;E17,IF($F$4="OSP8/SZ8",E17*60%,E17*57%),E79*E19)</f>
        <v>0</v>
      </c>
      <c r="F20" s="101">
        <f>IF(F18&gt;F17,IF($F$4="OSP8/SZ8",F17*60%,F17*57%),F79*F19)</f>
        <v>0</v>
      </c>
      <c r="G20" s="102">
        <f>IF(G18&gt;G17,IF($F$4="OSP8/SZ8",G17*60%,G17*57%),G79*G19)</f>
        <v>0</v>
      </c>
      <c r="H20" s="219">
        <f>SUM(C20:G20)</f>
        <v>0</v>
      </c>
      <c r="I20" s="386"/>
    </row>
    <row r="21" spans="1:10" s="4" customFormat="1" ht="31.5" customHeight="1" thickBot="1" x14ac:dyDescent="0.35">
      <c r="A21" s="392" t="str">
        <f>IF($D$1="FR",V_FR!A21,V_DE!A21)</f>
        <v>contrôle cofinancements</v>
      </c>
      <c r="B21" s="393">
        <f>IF($D$1="FR",V_FR!B21,V_DE!B21)</f>
        <v>0</v>
      </c>
      <c r="C21" s="206" t="e">
        <f>IF(SUM(C19,C23,C25,C27)=100%,"","erreur dans Co-Financement 
Fehler bei der Kofinanzierung")</f>
        <v>#DIV/0!</v>
      </c>
      <c r="D21" s="207" t="e">
        <f>IF(SUM(D19,D23,D25,D27)=100%,"","erreur dans Co-Financement 
Fehler bei der Kofinanzierung")</f>
        <v>#DIV/0!</v>
      </c>
      <c r="E21" s="207" t="e">
        <f>IF(SUM(E19,E23,E25,E27)=100%,"","erreur dans Co-Financement 
Fehler bei der Kofinanzierung")</f>
        <v>#DIV/0!</v>
      </c>
      <c r="F21" s="207" t="e">
        <f>IF(SUM(F19,F23,F25,F27)=100%,"","erreur dans Co-Financement 
Fehler bei der Kofinanzierung")</f>
        <v>#DIV/0!</v>
      </c>
      <c r="G21" s="208" t="e">
        <f>IF(SUM(G19,G23,G25,G27)=100%,"","erreur dans Co-Financement 
Fehler bei der Kofinanzierung")</f>
        <v>#DIV/0!</v>
      </c>
      <c r="H21" s="210" t="str">
        <f>IF($D$1="FR",V_FR!H21,V_DE!H21)</f>
        <v>Total</v>
      </c>
      <c r="I21" s="386"/>
    </row>
    <row r="22" spans="1:10" ht="25.5" customHeight="1" x14ac:dyDescent="0.3">
      <c r="A22" s="319" t="str">
        <f>IF($D$1="FR",V_FR!A22,V_DE!A22)</f>
        <v>Montant - Cofinancement privé</v>
      </c>
      <c r="B22" s="320">
        <f>IF($D$1="FR",V_FR!B22,V_DE!B22)</f>
        <v>0</v>
      </c>
      <c r="C22" s="266">
        <v>0</v>
      </c>
      <c r="D22" s="273">
        <v>0</v>
      </c>
      <c r="E22" s="273">
        <v>0</v>
      </c>
      <c r="F22" s="273">
        <v>0</v>
      </c>
      <c r="G22" s="274">
        <v>0</v>
      </c>
      <c r="H22" s="220">
        <f>SUM(C22:G22)</f>
        <v>0</v>
      </c>
      <c r="I22" s="386"/>
    </row>
    <row r="23" spans="1:10" ht="25.5" customHeight="1" thickBot="1" x14ac:dyDescent="0.35">
      <c r="A23" s="390" t="str">
        <f>IF($D$1="FR",V_FR!A23,V_DE!A23)</f>
        <v>TAUX - Cofinancement privé</v>
      </c>
      <c r="B23" s="391">
        <f>IF($D$1="FR",V_FR!B23,V_DE!B23)</f>
        <v>0</v>
      </c>
      <c r="C23" s="106" t="e">
        <f>C22/C$18</f>
        <v>#DIV/0!</v>
      </c>
      <c r="D23" s="107" t="e">
        <f t="shared" ref="D23:G23" si="2">D22/D$18</f>
        <v>#DIV/0!</v>
      </c>
      <c r="E23" s="108" t="e">
        <f>E22/E$18</f>
        <v>#DIV/0!</v>
      </c>
      <c r="F23" s="108" t="e">
        <f t="shared" si="2"/>
        <v>#DIV/0!</v>
      </c>
      <c r="G23" s="109" t="e">
        <f t="shared" si="2"/>
        <v>#DIV/0!</v>
      </c>
      <c r="H23" s="221" t="e">
        <f>SUM(C23:G23)/$B$8</f>
        <v>#DIV/0!</v>
      </c>
      <c r="I23" s="386"/>
    </row>
    <row r="24" spans="1:10" ht="25.5" customHeight="1" x14ac:dyDescent="0.3">
      <c r="A24" s="319" t="str">
        <f>IF($D$1="FR",V_FR!A24,V_DE!A24)</f>
        <v>Montant - Cofinancement public</v>
      </c>
      <c r="B24" s="320">
        <f>IF($D$1="FR",V_FR!B24,V_DE!B24)</f>
        <v>0</v>
      </c>
      <c r="C24" s="266">
        <v>0</v>
      </c>
      <c r="D24" s="273">
        <v>0</v>
      </c>
      <c r="E24" s="273">
        <v>0</v>
      </c>
      <c r="F24" s="273">
        <v>0</v>
      </c>
      <c r="G24" s="274"/>
      <c r="H24" s="216">
        <f t="shared" ref="H24:H26" si="3">SUM(C24:G24)</f>
        <v>0</v>
      </c>
      <c r="I24" s="386"/>
    </row>
    <row r="25" spans="1:10" ht="25.5" customHeight="1" thickBot="1" x14ac:dyDescent="0.35">
      <c r="A25" s="390" t="str">
        <f>IF($D$1="FR",V_FR!A25,V_DE!A25)</f>
        <v>TAUX - Cofinancement public</v>
      </c>
      <c r="B25" s="391">
        <f>IF($D$1="FR",V_FR!B25,V_DE!B25)</f>
        <v>0</v>
      </c>
      <c r="C25" s="106" t="e">
        <f>C24/C$18</f>
        <v>#DIV/0!</v>
      </c>
      <c r="D25" s="108" t="e">
        <f t="shared" ref="D25:G25" si="4">D24/D$18</f>
        <v>#DIV/0!</v>
      </c>
      <c r="E25" s="108" t="e">
        <f t="shared" si="4"/>
        <v>#DIV/0!</v>
      </c>
      <c r="F25" s="108" t="e">
        <f t="shared" si="4"/>
        <v>#DIV/0!</v>
      </c>
      <c r="G25" s="109" t="e">
        <f t="shared" si="4"/>
        <v>#DIV/0!</v>
      </c>
      <c r="H25" s="222" t="e">
        <f>SUM(C25:G25)/$B$8</f>
        <v>#DIV/0!</v>
      </c>
      <c r="I25" s="386"/>
    </row>
    <row r="26" spans="1:10" ht="25.5" customHeight="1" x14ac:dyDescent="0.3">
      <c r="A26" s="319" t="str">
        <f>IF($D$1="FR",V_FR!A26,V_DE!A26)</f>
        <v>Montant - Fonds propres</v>
      </c>
      <c r="B26" s="320">
        <f>IF($D$1="FR",V_FR!B26,V_DE!B26)</f>
        <v>0</v>
      </c>
      <c r="C26" s="266"/>
      <c r="D26" s="273"/>
      <c r="E26" s="273"/>
      <c r="F26" s="273"/>
      <c r="G26" s="274"/>
      <c r="H26" s="223">
        <f t="shared" si="3"/>
        <v>0</v>
      </c>
      <c r="I26" s="386"/>
    </row>
    <row r="27" spans="1:10" ht="25.5" customHeight="1" thickBot="1" x14ac:dyDescent="0.35">
      <c r="A27" s="390" t="str">
        <f>IF($D$1="FR",V_FR!A27,V_DE!A27)</f>
        <v>TAUX - Fonds propres</v>
      </c>
      <c r="B27" s="391">
        <f>IF($D$1="FR",V_FR!B27,V_DE!B27)</f>
        <v>0</v>
      </c>
      <c r="C27" s="110" t="e">
        <f>C26/C$18</f>
        <v>#DIV/0!</v>
      </c>
      <c r="D27" s="111" t="e">
        <f t="shared" ref="D27:G27" si="5">D26/D$18</f>
        <v>#DIV/0!</v>
      </c>
      <c r="E27" s="111" t="e">
        <f t="shared" si="5"/>
        <v>#DIV/0!</v>
      </c>
      <c r="F27" s="111" t="e">
        <f t="shared" si="5"/>
        <v>#DIV/0!</v>
      </c>
      <c r="G27" s="112" t="e">
        <f t="shared" si="5"/>
        <v>#DIV/0!</v>
      </c>
      <c r="H27" s="222" t="e">
        <f>SUM(C27:G27)/$B$8</f>
        <v>#DIV/0!</v>
      </c>
      <c r="I27" s="386"/>
    </row>
    <row r="28" spans="1:10" ht="25.5" customHeight="1" thickBot="1" x14ac:dyDescent="0.35">
      <c r="A28" s="450" t="str">
        <f>IF($D$1="FR",V_FR!A28,V_DE!A28)</f>
        <v>Total en % des cofinancements 
FEDER et autres cofinancements</v>
      </c>
      <c r="B28" s="451">
        <f>IF($D$1="FR",V_FR!B28,V_DE!B28)</f>
        <v>0</v>
      </c>
      <c r="C28" s="113" t="e">
        <f>C19+C23+C25+C27</f>
        <v>#DIV/0!</v>
      </c>
      <c r="D28" s="113" t="e">
        <f t="shared" ref="D28:F28" si="6">D19+D23+D25+D27</f>
        <v>#DIV/0!</v>
      </c>
      <c r="E28" s="113" t="e">
        <f t="shared" si="6"/>
        <v>#DIV/0!</v>
      </c>
      <c r="F28" s="113" t="e">
        <f t="shared" si="6"/>
        <v>#DIV/0!</v>
      </c>
      <c r="G28" s="114" t="e">
        <f>G19+G23+G25+G27</f>
        <v>#DIV/0!</v>
      </c>
      <c r="H28" s="224" t="e">
        <f>SUM(H19,H23,H25,H27)</f>
        <v>#DIV/0!</v>
      </c>
      <c r="I28" s="386"/>
    </row>
    <row r="29" spans="1:10" ht="25.5" customHeight="1" thickBot="1" x14ac:dyDescent="0.35">
      <c r="A29" s="452" t="str">
        <f>IF($D$1="FR",V_FR!A29,V_DE!A29)</f>
        <v>Total en € des besoins en autres cofinancements restants</v>
      </c>
      <c r="B29" s="453">
        <f>IF($D$1="FR",V_FR!B29,V_DE!B29)</f>
        <v>0</v>
      </c>
      <c r="C29" s="101">
        <f>C18-C20-C22-C24-C26</f>
        <v>0</v>
      </c>
      <c r="D29" s="101">
        <f t="shared" ref="D29:G29" si="7">D18-D20-D22-D24-D26</f>
        <v>0</v>
      </c>
      <c r="E29" s="101">
        <f t="shared" si="7"/>
        <v>0</v>
      </c>
      <c r="F29" s="101">
        <f t="shared" si="7"/>
        <v>0</v>
      </c>
      <c r="G29" s="115">
        <f t="shared" si="7"/>
        <v>0</v>
      </c>
      <c r="H29" s="225">
        <f>SUM(H22,H24,H26)</f>
        <v>0</v>
      </c>
      <c r="I29" s="387"/>
    </row>
    <row r="30" spans="1:10" ht="30.75" customHeight="1" thickBot="1" x14ac:dyDescent="0.35">
      <c r="A30" s="295" t="str">
        <f>IF($D$1="FR",V_FR!A30,V_DE!A30)</f>
        <v>Contrôle calculs entre le cofinancement FEDER et les autres cofinancements</v>
      </c>
      <c r="B30" s="454">
        <f>IF($D$1="FR",V_FR!B30,V_DE!B30)</f>
        <v>0</v>
      </c>
      <c r="C30" s="455">
        <f>IF($D$1="FR",V_FR!C30,V_DE!C30)</f>
        <v>0</v>
      </c>
      <c r="D30" s="455">
        <f>IF($D$1="FR",V_FR!D30,V_DE!D30)</f>
        <v>0</v>
      </c>
      <c r="E30" s="455">
        <f>IF($D$1="FR",V_FR!E30,V_DE!E30)</f>
        <v>0</v>
      </c>
      <c r="F30" s="455">
        <f>IF($D$1="FR",V_FR!F30,V_DE!F30)</f>
        <v>0</v>
      </c>
      <c r="G30" s="456">
        <f>IF($D$1="FR",V_FR!G30,V_DE!G30)</f>
        <v>0</v>
      </c>
      <c r="H30" s="373" t="str">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catédories correspondantes
","Achtung - die Kofinanzierungen -Eigenmittel, öffentliche Mittel, private Mittel- überseteigen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L'ensemble des cofinancements -fonds propres, publics, privés- couvrent les fonds restants hors cofinancements FEDER
Alle Kofinanzierungen - Eigenmittel, öffentliche Mittel, private Mittel - decken die verbleibenden Mittel die nicht aus dem EFRE kofinanziert werden.</v>
      </c>
      <c r="I30" s="374"/>
    </row>
    <row r="31" spans="1:10" ht="30.75" customHeight="1" x14ac:dyDescent="0.3">
      <c r="A31" s="116" t="str">
        <f>IF($D$1="FR",V_FR!A31,V_DE!A31)</f>
        <v>Contrôle 1 :</v>
      </c>
      <c r="B31" s="116" t="str">
        <f>IF($D$1="FR",V_FR!B31,V_DE!B31)</f>
        <v>cofinancement total en %</v>
      </c>
      <c r="C31" s="379" t="e">
        <f>SUM(C28:G28)/$B$8</f>
        <v>#DIV/0!</v>
      </c>
      <c r="D31" s="380"/>
      <c r="E31" s="117" t="str">
        <f>IF($D$1="FR",V_FR!E31,V_DE!E31)</f>
        <v>cofinancement restant à pourvoir en %</v>
      </c>
      <c r="F31" s="381" t="e">
        <f>100%-C31</f>
        <v>#DIV/0!</v>
      </c>
      <c r="G31" s="382"/>
      <c r="H31" s="375"/>
      <c r="I31" s="376"/>
    </row>
    <row r="32" spans="1:10" ht="30.75" customHeight="1" thickBot="1" x14ac:dyDescent="0.35">
      <c r="A32" s="118" t="str">
        <f>IF($D$1="FR",V_FR!A32,V_DE!A32)</f>
        <v>Contrôle 2 :</v>
      </c>
      <c r="B32" s="118" t="str">
        <f>IF($D$1="FR",V_FR!B32,V_DE!B32)</f>
        <v>cofinancement total en €</v>
      </c>
      <c r="C32" s="383">
        <f>SUM($H$22,$H$24,$H$26)</f>
        <v>0</v>
      </c>
      <c r="D32" s="384"/>
      <c r="E32" s="119" t="str">
        <f>IF($D$1="FR",V_FR!E32,V_DE!E32)</f>
        <v>cofinancement restant à pourvoir en €</v>
      </c>
      <c r="F32" s="383">
        <f>E7-SUM(C20:G20)-C32</f>
        <v>0</v>
      </c>
      <c r="G32" s="384"/>
      <c r="H32" s="377"/>
      <c r="I32" s="378"/>
    </row>
    <row r="33" spans="1:9" ht="27.75" customHeight="1" thickBot="1" x14ac:dyDescent="0.35">
      <c r="A33" s="363" t="str">
        <f>IF($D$1="FR",V_FR!A33,V_DE!A33)</f>
        <v>Calcul financier - partie 1</v>
      </c>
      <c r="B33" s="364">
        <f>IF($D$1="FR",V_FR!B33,V_DE!B33)</f>
        <v>0</v>
      </c>
      <c r="C33" s="364">
        <f>IF($D$1="FR",V_FR!C33,V_DE!C33)</f>
        <v>0</v>
      </c>
      <c r="D33" s="364">
        <f>IF($D$1="FR",V_FR!D33,V_DE!D33)</f>
        <v>0</v>
      </c>
      <c r="E33" s="364">
        <f>IF($D$1="FR",V_FR!E33,V_DE!E33)</f>
        <v>0</v>
      </c>
      <c r="F33" s="364">
        <f>IF($D$1="FR",V_FR!F33,V_DE!F33)</f>
        <v>0</v>
      </c>
      <c r="G33" s="365">
        <f>IF($D$1="FR",V_FR!G33,V_DE!G33)</f>
        <v>0</v>
      </c>
      <c r="H33" s="366"/>
      <c r="I33" s="367"/>
    </row>
    <row r="34" spans="1:9" ht="25.5" customHeight="1" thickBot="1" x14ac:dyDescent="0.35">
      <c r="A34" s="368" t="str">
        <f>IF($D$1="FR",V_FR!A34,V_DE!A34)</f>
        <v>OCS - projets classiques</v>
      </c>
      <c r="B34" s="369"/>
      <c r="C34" s="369"/>
      <c r="D34" s="369"/>
      <c r="E34" s="369"/>
      <c r="F34" s="369"/>
      <c r="G34" s="370"/>
      <c r="H34" s="226"/>
      <c r="I34" s="227"/>
    </row>
    <row r="35" spans="1:9" ht="27.9" customHeight="1" thickBot="1" x14ac:dyDescent="0.35">
      <c r="A35" s="120"/>
      <c r="B35" s="121"/>
      <c r="C35" s="212" t="s">
        <v>4</v>
      </c>
      <c r="D35" s="210" t="s">
        <v>5</v>
      </c>
      <c r="E35" s="210" t="s">
        <v>6</v>
      </c>
      <c r="F35" s="210" t="s">
        <v>7</v>
      </c>
      <c r="G35" s="211" t="s">
        <v>8</v>
      </c>
      <c r="H35" s="210" t="s">
        <v>34</v>
      </c>
      <c r="I35" s="210" t="s">
        <v>3</v>
      </c>
    </row>
    <row r="36" spans="1:9" ht="20.399999999999999" customHeight="1" thickBot="1" x14ac:dyDescent="0.35">
      <c r="A36" s="306" t="str">
        <f>IF($D$1="FR",V_FR!A36,V_DE!A36)</f>
        <v>Catégories de dépenses</v>
      </c>
      <c r="B36" s="307">
        <f>IF($D$1="FR",V_FR!B36,V_DE!B36)</f>
        <v>0</v>
      </c>
      <c r="C36" s="122"/>
      <c r="D36" s="122"/>
      <c r="E36" s="69"/>
      <c r="F36" s="122"/>
      <c r="G36" s="123"/>
      <c r="H36" s="228"/>
      <c r="I36" s="371"/>
    </row>
    <row r="37" spans="1:9" ht="27.9" customHeight="1" thickBot="1" x14ac:dyDescent="0.35">
      <c r="A37" s="299" t="str">
        <f>IF($D$1="FR",V_FR!A37,V_DE!A37)</f>
        <v>Personnel
Indiquez le versant (LU-BE-DE-FR)</v>
      </c>
      <c r="B37" s="300">
        <f>IF($D$1="FR",V_FR!B37,V_DE!B37)</f>
        <v>0</v>
      </c>
      <c r="C37" s="267" t="s">
        <v>9</v>
      </c>
      <c r="D37" s="267" t="s">
        <v>1</v>
      </c>
      <c r="E37" s="267" t="s">
        <v>10</v>
      </c>
      <c r="F37" s="267" t="s">
        <v>0</v>
      </c>
      <c r="G37" s="268" t="s">
        <v>9</v>
      </c>
      <c r="H37" s="229"/>
      <c r="I37" s="372"/>
    </row>
    <row r="38" spans="1:9" ht="36" customHeight="1" x14ac:dyDescent="0.3">
      <c r="A38" s="323" t="str">
        <f>IF($D$1="FR",V_FR!A38,V_DE!A38)</f>
        <v>Groupe de fonction 1 
(nombre d'ETP (1 = 100% = 1720 heures) - limité à 2 par projet)</v>
      </c>
      <c r="B38" s="324">
        <f>IF($D$1="FR",V_FR!B38,V_DE!B38)</f>
        <v>0</v>
      </c>
      <c r="C38" s="275"/>
      <c r="D38" s="275"/>
      <c r="E38" s="275"/>
      <c r="F38" s="275"/>
      <c r="G38" s="276"/>
      <c r="H38" s="169"/>
      <c r="I38" s="301" t="str">
        <f>IF(SUM(C38:G38)&gt;(1720*2),"Attention - l'affection de personnel ne peut pas dépasser deux ETP au niveau du projet / 
Achtung - die Personalausstattung darf auf Projektebene nicht mehr als zwei VZÄ betragen", "")</f>
        <v/>
      </c>
    </row>
    <row r="39" spans="1:9" ht="27.9" customHeight="1" x14ac:dyDescent="0.3">
      <c r="A39" s="309" t="str">
        <f>IF($D$1="FR",V_FR!A39,V_DE!A39)</f>
        <v>Taux horaire par versant sélectionné</v>
      </c>
      <c r="B39" s="310">
        <f>IF($D$1="FR",V_FR!B39,V_DE!B39)</f>
        <v>0</v>
      </c>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64</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68</v>
      </c>
      <c r="G39" s="88">
        <f>IF(G37=Calculs_Listes!$E34,Calculs_Listes!$E35,IF(G37=Calculs_Listes!$F34,Calculs_Listes!$F35,IF(G37=Calculs_Listes!$G34,Calculs_Listes!$G35,IF(G37=Calculs_Listes!$H34,Calculs_Listes!$H35,""))))</f>
        <v>72</v>
      </c>
      <c r="H39" s="88">
        <f t="shared" ref="H39:H40" si="8">SUM(C39:G39)</f>
        <v>359</v>
      </c>
      <c r="I39" s="302"/>
    </row>
    <row r="40" spans="1:9" ht="27.9" customHeight="1" thickBot="1" x14ac:dyDescent="0.35">
      <c r="A40" s="311" t="str">
        <f>IF($D$1="FR",V_FR!A40,V_DE!A40)</f>
        <v>Montant dédié au groupe de fonction 1</v>
      </c>
      <c r="B40" s="312">
        <f>IF($D$1="FR",V_FR!B40,V_DE!B40)</f>
        <v>0</v>
      </c>
      <c r="C40" s="101">
        <f>((C38*1720)*C39*$B$7)/12</f>
        <v>0</v>
      </c>
      <c r="D40" s="101">
        <f>((D38*1720)*D39*$B$7)/12</f>
        <v>0</v>
      </c>
      <c r="E40" s="101">
        <f>((E38*1720)*E39*$B$7)/12</f>
        <v>0</v>
      </c>
      <c r="F40" s="101">
        <f>((F38*1720)*F39*$B$7)/12</f>
        <v>0</v>
      </c>
      <c r="G40" s="102">
        <f>((G38*1720)*G39*$B$7)/12</f>
        <v>0</v>
      </c>
      <c r="H40" s="101">
        <f t="shared" si="8"/>
        <v>0</v>
      </c>
      <c r="I40" s="362"/>
    </row>
    <row r="41" spans="1:9" ht="37.799999999999997" customHeight="1" x14ac:dyDescent="0.3">
      <c r="A41" s="323" t="str">
        <f>IF($D$1="FR",V_FR!A41,V_DE!A41)</f>
        <v>Groupe de fonction 2
(nombre de d'ETP (1 = 100% = 1720 heures) - limité à 2 par partenaire)</v>
      </c>
      <c r="B41" s="324">
        <f>IF($D$1="FR",V_FR!B41,V_DE!B41)</f>
        <v>0</v>
      </c>
      <c r="C41" s="277"/>
      <c r="D41" s="277"/>
      <c r="E41" s="277"/>
      <c r="F41" s="277"/>
      <c r="G41" s="278"/>
      <c r="H41" s="169"/>
      <c r="I41" s="297" t="str">
        <f>IF(SUM(C41:G41)&gt;6,"Attention - l'affection de personnel ne peut pas dépasser deux ETP au niveau du projet / 
Achtung - die Personalausstattung darf auf Projektebene nicht mehr als zwei VZÄ betragen", "")</f>
        <v/>
      </c>
    </row>
    <row r="42" spans="1:9" ht="27.9" customHeight="1" x14ac:dyDescent="0.3">
      <c r="A42" s="309" t="str">
        <f>IF($D$1="FR",V_FR!A42,V_DE!A42)</f>
        <v>Taux horaire par versant sélectionné</v>
      </c>
      <c r="B42" s="310">
        <f>IF($D$1="FR",V_FR!B42,V_DE!B42)</f>
        <v>0</v>
      </c>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45</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47</v>
      </c>
      <c r="H42" s="88">
        <f t="shared" ref="H42:H43" si="9">SUM(C42:G42)</f>
        <v>246</v>
      </c>
      <c r="I42" s="325"/>
    </row>
    <row r="43" spans="1:9" ht="27.9" customHeight="1" thickBot="1" x14ac:dyDescent="0.35">
      <c r="A43" s="311" t="str">
        <f>IF($D$1="FR",V_FR!A43,V_DE!A43)</f>
        <v>Montant dédié au groupe de fonction 2</v>
      </c>
      <c r="B43" s="312">
        <f>IF($D$1="FR",V_FR!B43,V_DE!B43)</f>
        <v>0</v>
      </c>
      <c r="C43" s="101">
        <f>((C41*1720)*C42*$B$7)/12</f>
        <v>0</v>
      </c>
      <c r="D43" s="101">
        <f>((D41*1720)*D42*$B$7)/12</f>
        <v>0</v>
      </c>
      <c r="E43" s="101">
        <f>((E41*1720)*E42*$B$7)/12</f>
        <v>0</v>
      </c>
      <c r="F43" s="101">
        <f>((F41*1720)*F42*$B$7)/12</f>
        <v>0</v>
      </c>
      <c r="G43" s="102">
        <f>((G41*1720)*G42*$B$7)/12</f>
        <v>0</v>
      </c>
      <c r="H43" s="101">
        <f t="shared" si="9"/>
        <v>0</v>
      </c>
      <c r="I43" s="298"/>
    </row>
    <row r="44" spans="1:9" ht="27.9" customHeight="1" x14ac:dyDescent="0.3">
      <c r="A44" s="323" t="str">
        <f>IF($D$1="FR",V_FR!A44,V_DE!A44)</f>
        <v>Groupe de fonction 3
(nombre de personnes (1 = 100% = 1720 heures) - non limité)</v>
      </c>
      <c r="B44" s="324">
        <f>IF($D$1="FR",V_FR!B44,V_DE!B44)</f>
        <v>0</v>
      </c>
      <c r="C44" s="277"/>
      <c r="D44" s="277"/>
      <c r="E44" s="277"/>
      <c r="F44" s="277"/>
      <c r="G44" s="278"/>
      <c r="H44" s="169"/>
      <c r="I44" s="297"/>
    </row>
    <row r="45" spans="1:9" ht="27.9" customHeight="1" x14ac:dyDescent="0.3">
      <c r="A45" s="309" t="str">
        <f>IF($D$1="FR",V_FR!A45,V_DE!A45)</f>
        <v>Taux horaire par versant sélectionné</v>
      </c>
      <c r="B45" s="310">
        <f>IF($D$1="FR",V_FR!B45,V_DE!B45)</f>
        <v>0</v>
      </c>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28</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33</v>
      </c>
      <c r="G45" s="88">
        <f>IF(G$37=Calculs_Listes!$E34,Calculs_Listes!$E37,IF(G$37=Calculs_Listes!$F34,Calculs_Listes!$F37,IF(G$37=Calculs_Listes!$G34,Calculs_Listes!$G37,IF(G$37=Calculs_Listes!$H34,Calculs_Listes!$H37,""))))</f>
        <v>39</v>
      </c>
      <c r="H45" s="88">
        <f t="shared" ref="H45:H46" si="10">SUM(C45:G45)</f>
        <v>185</v>
      </c>
      <c r="I45" s="325"/>
    </row>
    <row r="46" spans="1:9" ht="27.9" customHeight="1" thickBot="1" x14ac:dyDescent="0.35">
      <c r="A46" s="311" t="str">
        <f>IF($D$1="FR",V_FR!A46,V_DE!A46)</f>
        <v>Montant dédié au groupe de fonction 3</v>
      </c>
      <c r="B46" s="312">
        <f>IF($D$1="FR",V_FR!B46,V_DE!B46)</f>
        <v>0</v>
      </c>
      <c r="C46" s="101">
        <f>((C44*1720)*C45*$B$7)/12</f>
        <v>0</v>
      </c>
      <c r="D46" s="101">
        <f>((D44*1720)*D45*$B$7)/12</f>
        <v>0</v>
      </c>
      <c r="E46" s="101">
        <f>((E44*1720)*E45*$B$7)/12</f>
        <v>0</v>
      </c>
      <c r="F46" s="101">
        <f>((F44*1720)*F45*$B$7)/12</f>
        <v>0</v>
      </c>
      <c r="G46" s="102">
        <f>((G44*1720)*G45*$B$7)/12</f>
        <v>0</v>
      </c>
      <c r="H46" s="101">
        <f t="shared" si="10"/>
        <v>0</v>
      </c>
      <c r="I46" s="298"/>
    </row>
    <row r="47" spans="1:9" ht="27.9" customHeight="1" x14ac:dyDescent="0.3">
      <c r="A47" s="360" t="str">
        <f>IF($D$1="FR",V_FR!A47,V_DE!A47)</f>
        <v>Groupe de fonction 4
(nombre de personnes (1 = 100% = 1720 heures) - non limité)</v>
      </c>
      <c r="B47" s="361">
        <f>IF($D$1="FR",V_FR!B47,V_DE!B47)</f>
        <v>0</v>
      </c>
      <c r="C47" s="279"/>
      <c r="D47" s="279"/>
      <c r="E47" s="279"/>
      <c r="F47" s="279"/>
      <c r="G47" s="280"/>
      <c r="H47" s="230"/>
      <c r="I47" s="297"/>
    </row>
    <row r="48" spans="1:9" ht="27.9" customHeight="1" x14ac:dyDescent="0.3">
      <c r="A48" s="309" t="str">
        <f>IF($D$1="FR",V_FR!A48,V_DE!A48)</f>
        <v>Taux horaire par versant sélectionné</v>
      </c>
      <c r="B48" s="310">
        <f>IF($D$1="FR",V_FR!B48,V_DE!B48)</f>
        <v>0</v>
      </c>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23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25</v>
      </c>
      <c r="G48" s="89">
        <f>IF(G$37=Calculs_Listes!$E34,Calculs_Listes!$E38,IF(G$37=Calculs_Listes!$F34,Calculs_Listes!$F38,IF(G$37=Calculs_Listes!$G34,Calculs_Listes!$G38,IF(G$37=Calculs_Listes!$H34,Calculs_Listes!$H38,""))))</f>
        <v>33</v>
      </c>
      <c r="H48" s="88">
        <f t="shared" ref="H48:H57" si="11">SUM(C48:G48)</f>
        <v>153</v>
      </c>
      <c r="I48" s="325"/>
    </row>
    <row r="49" spans="1:9" ht="27.9" customHeight="1" thickBot="1" x14ac:dyDescent="0.35">
      <c r="A49" s="311" t="str">
        <f>IF($D$1="FR",V_FR!A49,V_DE!A49)</f>
        <v>Montant dédié au groupe de fonction 4</v>
      </c>
      <c r="B49" s="312">
        <f>IF($D$1="FR",V_FR!B49,V_DE!B49)</f>
        <v>0</v>
      </c>
      <c r="C49" s="101">
        <f>((C47*1720)*C48*$B$7)/12</f>
        <v>0</v>
      </c>
      <c r="D49" s="101">
        <f>((D47*1720)*D48*$B$7)/12</f>
        <v>0</v>
      </c>
      <c r="E49" s="101">
        <f>((E47*1720)*E48*$B$7)/12</f>
        <v>0</v>
      </c>
      <c r="F49" s="101">
        <f>((F47*1720)*F48*$B$7)/12</f>
        <v>0</v>
      </c>
      <c r="G49" s="102">
        <f>((G47*1720)*G48*$B$7)/12</f>
        <v>0</v>
      </c>
      <c r="H49" s="231">
        <f t="shared" si="11"/>
        <v>0</v>
      </c>
      <c r="I49" s="325"/>
    </row>
    <row r="50" spans="1:9" ht="27.9" customHeight="1" thickBot="1" x14ac:dyDescent="0.35">
      <c r="A50" s="457" t="str">
        <f>IF($D$1="FR",V_FR!A50,V_DE!A50)</f>
        <v>Sous total</v>
      </c>
      <c r="B50" s="458">
        <f>IF($D$1="FR",V_FR!B50,V_DE!B50)</f>
        <v>0</v>
      </c>
      <c r="C50" s="5">
        <f>SUM(C40,C43,C46,C49)</f>
        <v>0</v>
      </c>
      <c r="D50" s="5">
        <f t="shared" ref="D50:G50" si="12">SUM(D40,D43,D46,D49)</f>
        <v>0</v>
      </c>
      <c r="E50" s="5">
        <f t="shared" si="12"/>
        <v>0</v>
      </c>
      <c r="F50" s="5">
        <f t="shared" si="12"/>
        <v>0</v>
      </c>
      <c r="G50" s="6">
        <f t="shared" si="12"/>
        <v>0</v>
      </c>
      <c r="H50" s="154">
        <f t="shared" si="11"/>
        <v>0</v>
      </c>
      <c r="I50" s="149"/>
    </row>
    <row r="51" spans="1:9" ht="27.9" customHeight="1" thickBot="1" x14ac:dyDescent="0.35">
      <c r="A51" s="323" t="str">
        <f>IF($D$1="FR",V_FR!A51,V_DE!A51)</f>
        <v>Frais de bureau et frais administratif (forfait)</v>
      </c>
      <c r="B51" s="324">
        <f>IF($D$1="FR",V_FR!B51,V_DE!B51)</f>
        <v>0</v>
      </c>
      <c r="C51" s="187">
        <f>C50*0.15</f>
        <v>0</v>
      </c>
      <c r="D51" s="187">
        <f t="shared" ref="D51:G51" si="13">D50*0.15</f>
        <v>0</v>
      </c>
      <c r="E51" s="187">
        <f t="shared" si="13"/>
        <v>0</v>
      </c>
      <c r="F51" s="187">
        <f t="shared" si="13"/>
        <v>0</v>
      </c>
      <c r="G51" s="186">
        <f t="shared" si="13"/>
        <v>0</v>
      </c>
      <c r="H51" s="232">
        <f t="shared" si="11"/>
        <v>0</v>
      </c>
      <c r="I51" s="297"/>
    </row>
    <row r="52" spans="1:9" ht="27.9" customHeight="1" thickBot="1" x14ac:dyDescent="0.35">
      <c r="A52" s="311" t="str">
        <f>IF($D$1="FR",V_FR!A52,V_DE!A52)</f>
        <v xml:space="preserve">Déplacement et hébergement (forfait) </v>
      </c>
      <c r="B52" s="312">
        <f>IF($D$1="FR",V_FR!B52,V_DE!B52)</f>
        <v>0</v>
      </c>
      <c r="C52" s="188">
        <f>C50*0.05</f>
        <v>0</v>
      </c>
      <c r="D52" s="188">
        <f t="shared" ref="D52:G52" si="14">D50*0.05</f>
        <v>0</v>
      </c>
      <c r="E52" s="188">
        <f t="shared" si="14"/>
        <v>0</v>
      </c>
      <c r="F52" s="188">
        <f t="shared" si="14"/>
        <v>0</v>
      </c>
      <c r="G52" s="189">
        <f t="shared" si="14"/>
        <v>0</v>
      </c>
      <c r="H52" s="233">
        <f t="shared" si="11"/>
        <v>0</v>
      </c>
      <c r="I52" s="325"/>
    </row>
    <row r="53" spans="1:9" ht="27.9" customHeight="1" thickBot="1" x14ac:dyDescent="0.35">
      <c r="A53" s="358" t="str">
        <f>IF($D$1="FR",V_FR!A53,V_DE!A53)</f>
        <v>Sous total</v>
      </c>
      <c r="B53" s="359">
        <f>IF($D$1="FR",V_FR!B53,V_DE!B53)</f>
        <v>0</v>
      </c>
      <c r="C53" s="7">
        <f>C51+C52</f>
        <v>0</v>
      </c>
      <c r="D53" s="7">
        <f t="shared" ref="D53:G53" si="15">D51+D52</f>
        <v>0</v>
      </c>
      <c r="E53" s="7">
        <f t="shared" si="15"/>
        <v>0</v>
      </c>
      <c r="F53" s="7">
        <f t="shared" si="15"/>
        <v>0</v>
      </c>
      <c r="G53" s="8">
        <f t="shared" si="15"/>
        <v>0</v>
      </c>
      <c r="H53" s="154">
        <f t="shared" si="11"/>
        <v>0</v>
      </c>
      <c r="I53" s="149"/>
    </row>
    <row r="54" spans="1:9" ht="27.9" customHeight="1" x14ac:dyDescent="0.3">
      <c r="A54" s="178" t="str">
        <f>IF($D$1="FR",V_FR!A54,V_DE!A54)</f>
        <v>Frais de préparation</v>
      </c>
      <c r="B54" s="125">
        <v>31500</v>
      </c>
      <c r="C54" s="273"/>
      <c r="D54" s="273"/>
      <c r="E54" s="273"/>
      <c r="F54" s="273"/>
      <c r="G54" s="274"/>
      <c r="H54" s="230">
        <f t="shared" si="11"/>
        <v>0</v>
      </c>
      <c r="I54" s="234" t="str">
        <f>IF(SUM(C54:G54)&gt;B54,"Attention - valeur max dépassée / 
Achtung - max. Wert überschritten","")</f>
        <v/>
      </c>
    </row>
    <row r="55" spans="1:9" ht="27.9" customHeight="1" thickBot="1" x14ac:dyDescent="0.35">
      <c r="A55" s="181" t="str">
        <f>IF($D$1="FR",V_FR!A55,V_DE!A55)</f>
        <v>Frais de clôture (sauf projets Zf)</v>
      </c>
      <c r="B55" s="127">
        <v>5900</v>
      </c>
      <c r="C55" s="281"/>
      <c r="D55" s="281"/>
      <c r="E55" s="281"/>
      <c r="F55" s="281"/>
      <c r="G55" s="282"/>
      <c r="H55" s="231">
        <f t="shared" si="11"/>
        <v>0</v>
      </c>
      <c r="I55" s="235" t="str">
        <f>IF(SUM(C55:G55)&gt;B55,"Attention - valeur max dépassée / 
Achtung - max. Wert überschritten","")</f>
        <v/>
      </c>
    </row>
    <row r="56" spans="1:9" ht="27.9" customHeight="1" thickBot="1" x14ac:dyDescent="0.35">
      <c r="A56" s="299" t="str">
        <f>IF($D$1="FR",V_FR!A56,V_DE!A56)</f>
        <v>Sous total</v>
      </c>
      <c r="B56" s="300">
        <f>IF($D$1="FR",V_FR!B56,V_DE!B56)</f>
        <v>0</v>
      </c>
      <c r="C56" s="9">
        <f>C54+C55</f>
        <v>0</v>
      </c>
      <c r="D56" s="9">
        <f t="shared" ref="D56:G56" si="16">D54+D55</f>
        <v>0</v>
      </c>
      <c r="E56" s="9">
        <f t="shared" si="16"/>
        <v>0</v>
      </c>
      <c r="F56" s="9">
        <f t="shared" si="16"/>
        <v>0</v>
      </c>
      <c r="G56" s="10">
        <f t="shared" si="16"/>
        <v>0</v>
      </c>
      <c r="H56" s="154">
        <f t="shared" si="11"/>
        <v>0</v>
      </c>
      <c r="I56" s="149"/>
    </row>
    <row r="57" spans="1:9" ht="27.9" customHeight="1" thickBot="1" x14ac:dyDescent="0.35">
      <c r="A57" s="299" t="str">
        <f>IF($D$1="FR",V_FR!A57,V_DE!A57)</f>
        <v>Total - Calcul financier - partie 1</v>
      </c>
      <c r="B57" s="300">
        <f>IF($D$1="FR",V_FR!B57,V_DE!B57)</f>
        <v>0</v>
      </c>
      <c r="C57" s="11">
        <f>C56+C53+C50</f>
        <v>0</v>
      </c>
      <c r="D57" s="11">
        <f t="shared" ref="D57:G57" si="17">D56+D53+D50</f>
        <v>0</v>
      </c>
      <c r="E57" s="11">
        <f>E56+E53+E50</f>
        <v>0</v>
      </c>
      <c r="F57" s="11">
        <f t="shared" si="17"/>
        <v>0</v>
      </c>
      <c r="G57" s="12">
        <f t="shared" si="17"/>
        <v>0</v>
      </c>
      <c r="H57" s="154">
        <f t="shared" si="11"/>
        <v>0</v>
      </c>
      <c r="I57" s="154"/>
    </row>
    <row r="58" spans="1:9" ht="27.75" customHeight="1" thickBot="1" x14ac:dyDescent="0.35">
      <c r="A58" s="459" t="str">
        <f>IF($D$1="FR",V_FR!A58,V_DE!A58)</f>
        <v>Calcul financier - partie 2</v>
      </c>
      <c r="B58" s="460">
        <f>IF($D$1="FR",V_FR!B58,V_DE!B58)</f>
        <v>0</v>
      </c>
      <c r="C58" s="460">
        <f>IF($D$1="FR",V_FR!C58,V_DE!C58)</f>
        <v>0</v>
      </c>
      <c r="D58" s="460">
        <f>IF($D$1="FR",V_FR!D58,V_DE!D58)</f>
        <v>0</v>
      </c>
      <c r="E58" s="460">
        <f>IF($D$1="FR",V_FR!E58,V_DE!E58)</f>
        <v>0</v>
      </c>
      <c r="F58" s="460">
        <f>IF($D$1="FR",V_FR!F58,V_DE!F58)</f>
        <v>0</v>
      </c>
      <c r="G58" s="461">
        <f>IF($D$1="FR",V_FR!G58,V_DE!G58)</f>
        <v>0</v>
      </c>
      <c r="H58" s="329"/>
      <c r="I58" s="330"/>
    </row>
    <row r="59" spans="1:9" ht="34.5" customHeight="1" thickBot="1" x14ac:dyDescent="0.35">
      <c r="A59" s="331" t="str">
        <f>IF($D$1="FR",V_FR!A59,V_DE!A59)</f>
        <v>OCS - projets à faible envergure financière</v>
      </c>
      <c r="B59" s="332">
        <f>IF($D$1="FR",V_FR!B59,V_DE!B59)</f>
        <v>0</v>
      </c>
      <c r="C59" s="332">
        <f>IF($D$1="FR",V_FR!C59,V_DE!C59)</f>
        <v>0</v>
      </c>
      <c r="D59" s="332">
        <f>IF($D$1="FR",V_FR!D59,V_DE!D59)</f>
        <v>0</v>
      </c>
      <c r="E59" s="332">
        <f>IF($D$1="FR",V_FR!E59,V_DE!E59)</f>
        <v>0</v>
      </c>
      <c r="F59" s="332">
        <f>IF($D$1="FR",V_FR!F59,V_DE!F59)</f>
        <v>0</v>
      </c>
      <c r="G59" s="333">
        <f>IF($D$1="FR",V_FR!G59,V_DE!G59)</f>
        <v>0</v>
      </c>
      <c r="H59" s="334" t="str">
        <f>IF($D$1="FR",V_FR!H59,V_DE!H59)</f>
        <v>Selon l'OSP choisi le total éligible pour les catégories de dépenses indiquées sera indiqué dans la case respective. Dans tous les cas le calcul reste identique :
Calcul au niveau du projet
1.    total projet - somme total calcul financier - partie 1 = solde éligible projet
2a.  (solde éligible projet / seuil maximal) x montant maximal éligible par catégorie de dépenses = solde par catégorie de dépenses
2b.  somme des soldes par catégorie de dépenses = total éligible pour les catégories de dépenses
Calcul au niveau des partenaires financiers
1.    total partenaire - somme total calcul finanicer - partie 1 = solde éligible partenaire
2a.  (solde éligible partenaire / seuil maximal) x montant maximal éligible par catégorie de dépenses = solde par catégorie de dépenses
2b.  somme des soldes par catégorie de dépenses = total éligible pour les catégories de dépenses</v>
      </c>
      <c r="I59" s="335">
        <f>IF($D$1="FR",V_FR!I59,V_DE!I59)</f>
        <v>0</v>
      </c>
    </row>
    <row r="60" spans="1:9" ht="34.5" customHeight="1" thickBot="1" x14ac:dyDescent="0.35">
      <c r="A60" s="319" t="str">
        <f>IF($D$1="FR",V_FR!A60,V_DE!A60)</f>
        <v xml:space="preserve">Total éligible au projet au calcul des OCS - partie 2 </v>
      </c>
      <c r="B60" s="320">
        <f>IF($D$1="FR",V_FR!B60,V_DE!B60)</f>
        <v>0</v>
      </c>
      <c r="C60" s="340"/>
      <c r="D60" s="341"/>
      <c r="E60" s="341"/>
      <c r="F60" s="341"/>
      <c r="G60" s="342"/>
      <c r="H60" s="336">
        <f>IF($D$1="FR",V_FR!H60,V_DE!H60)</f>
        <v>0</v>
      </c>
      <c r="I60" s="337">
        <f>IF($D$1="FR",V_FR!I60,V_DE!I60)</f>
        <v>0</v>
      </c>
    </row>
    <row r="61" spans="1:9" ht="34.5" customHeight="1" thickBot="1" x14ac:dyDescent="0.35">
      <c r="A61" s="295"/>
      <c r="B61" s="296"/>
      <c r="C61" s="343">
        <f>E6-H57</f>
        <v>0</v>
      </c>
      <c r="D61" s="344"/>
      <c r="E61" s="344"/>
      <c r="F61" s="344"/>
      <c r="G61" s="345"/>
      <c r="H61" s="336">
        <f>IF($D$1="FR",V_FR!H61,V_DE!H61)</f>
        <v>0</v>
      </c>
      <c r="I61" s="337">
        <f>IF($D$1="FR",V_FR!I61,V_DE!I61)</f>
        <v>0</v>
      </c>
    </row>
    <row r="62" spans="1:9" ht="34.5" customHeight="1" x14ac:dyDescent="0.3">
      <c r="A62" s="140" t="str">
        <f>IF($D$1="FR",V_FR!A62,V_DE!A62)</f>
        <v>Services externes</v>
      </c>
      <c r="B62" s="179" t="str">
        <f>IF($D$1="FR",V_FR!B62,V_DE!B62)</f>
        <v>(OSP8)</v>
      </c>
      <c r="C62" s="346">
        <f>ROUNDDOWN(IF(ISERROR(IF($F$4="OSP8/SZ8",(($C$61/$C$11)*$E$11),"")+IF($F$4="OSP8/SZ8",(($C$61/$C$11)*$F$11),"")+IF($F$4="OSP8/SZ8",(($C$61/$C$11)*$G$11),"")),"",IF($F$4="OSP8/SZ8",(($C$61/$C$11)*$E$11),"")+IF($F$4="OSP8/SZ8",(($C$61/$C$11)*$F$11),"")+IF($F$4="OSP8/SZ8",(($C$61/$C$11)*$G$11),"")),0)</f>
        <v>0</v>
      </c>
      <c r="D62" s="347"/>
      <c r="E62" s="142" t="str">
        <f>IF($D$1="FR",V_FR!E62,V_DE!E62)</f>
        <v>(OSP9&amp;11)</v>
      </c>
      <c r="F62" s="313" t="e">
        <f>ROUNDDOWN(IF(ISERROR(IF(OR($F$4="OSP9/SZ9",$F$4="OSP11/SZ11"),(($C$61/$C$11)*$E$12),"")+IF(OR($F$4="OSP9/SZ9",$F$4="OSP11/SZ11"),(($C$61/$C$11)*$F$12),"")+IF(OR($F$4="OSP9/SZ9",$F$4="OSP11/SZ11"),(($C$61/$C$11)*$G$12),"")),"",IF(OR($F$4="OSP9/SZ9",$F$4="OSP11/SZ11"),(($C$61/$C$11)*$E$12),"")+IF(OR($F$4="OSP9/SZ9",$F$4="OSP11/SZ11"),(($C$61/$C$11)*$F$12),"")+IF(OR($F$4="OSP9/SZ9",$F$4="OSP11/SZ11"),(($C$61/$C$11)*$G$12),"")),0)</f>
        <v>#VALUE!</v>
      </c>
      <c r="G62" s="314"/>
      <c r="H62" s="336">
        <f>IF($D$1="FR",V_FR!H62,V_DE!H62)</f>
        <v>0</v>
      </c>
      <c r="I62" s="337">
        <f>IF($D$1="FR",V_FR!I62,V_DE!I62)</f>
        <v>0</v>
      </c>
    </row>
    <row r="63" spans="1:9" ht="34.5" customHeight="1" x14ac:dyDescent="0.3">
      <c r="A63" s="143" t="str">
        <f>IF($D$1="FR",V_FR!A63,V_DE!A63)</f>
        <v>Infrastructures et travaux</v>
      </c>
      <c r="B63" s="180" t="str">
        <f>IF($D$1="FR",V_FR!B63,V_DE!B63)</f>
        <v>(OSP8)</v>
      </c>
      <c r="C63" s="348"/>
      <c r="D63" s="349"/>
      <c r="E63" s="145" t="str">
        <f>IF($D$1="FR",V_FR!E63,V_DE!E63)</f>
        <v>(OSP9&amp;11)</v>
      </c>
      <c r="F63" s="315"/>
      <c r="G63" s="316"/>
      <c r="H63" s="336">
        <f>IF($D$1="FR",V_FR!H63,V_DE!H63)</f>
        <v>0</v>
      </c>
      <c r="I63" s="337">
        <f>IF($D$1="FR",V_FR!I63,V_DE!I63)</f>
        <v>0</v>
      </c>
    </row>
    <row r="64" spans="1:9" ht="34.5" customHeight="1" thickBot="1" x14ac:dyDescent="0.35">
      <c r="A64" s="146" t="str">
        <f>IF($D$1="FR",V_FR!A64,V_DE!A64)</f>
        <v>Equipements</v>
      </c>
      <c r="B64" s="182" t="str">
        <f>IF($D$1="FR",V_FR!B64,V_DE!B64)</f>
        <v>(OSP8)</v>
      </c>
      <c r="C64" s="350"/>
      <c r="D64" s="351"/>
      <c r="E64" s="148" t="str">
        <f>IF($D$1="FR",V_FR!E64,V_DE!E64)</f>
        <v>(OSP9&amp;11)</v>
      </c>
      <c r="F64" s="317"/>
      <c r="G64" s="318"/>
      <c r="H64" s="338">
        <f>IF($D$1="FR",V_FR!H64,V_DE!H64)</f>
        <v>0</v>
      </c>
      <c r="I64" s="339">
        <f>IF($D$1="FR",V_FR!I64,V_DE!I64)</f>
        <v>0</v>
      </c>
    </row>
    <row r="65" spans="1:9" ht="25.5" customHeight="1" thickBot="1" x14ac:dyDescent="0.35">
      <c r="A65" s="319" t="str">
        <f>IF($D$1="FR",V_FR!A65,V_DE!A65)</f>
        <v xml:space="preserve">Total éligible par partenaire au calcul des OCS - partie 2 </v>
      </c>
      <c r="B65" s="320">
        <f>IF($D$1="FR",V_FR!B65,V_DE!B65)</f>
        <v>0</v>
      </c>
      <c r="C65" s="210" t="str">
        <f>IF($D$1="FR",V_FR!C65,V_DE!C65)</f>
        <v>PcF1</v>
      </c>
      <c r="D65" s="210" t="str">
        <f>IF($D$1="FR",V_FR!D65,V_DE!D65)</f>
        <v>PF2</v>
      </c>
      <c r="E65" s="210" t="str">
        <f>IF($D$1="FR",V_FR!E65,V_DE!E65)</f>
        <v>PF3</v>
      </c>
      <c r="F65" s="210" t="str">
        <f>IF($D$1="FR",V_FR!F65,V_DE!F65)</f>
        <v>PF4</v>
      </c>
      <c r="G65" s="210" t="str">
        <f>IF($D$1="FR",V_FR!G65,V_DE!G65)</f>
        <v>PF5</v>
      </c>
      <c r="H65" s="210" t="str">
        <f>IF($D$1="FR",V_FR!H65,V_DE!H65)</f>
        <v>Total</v>
      </c>
      <c r="I65" s="210" t="str">
        <f>IF($D$1="FR",V_FR!I65,V_DE!I65)</f>
        <v>Contrôle</v>
      </c>
    </row>
    <row r="66" spans="1:9" ht="25.5" customHeight="1" thickBot="1" x14ac:dyDescent="0.35">
      <c r="A66" s="321"/>
      <c r="B66" s="322"/>
      <c r="C66" s="165">
        <f>IF(C17-C57&lt;0,0,C17-C57)</f>
        <v>0</v>
      </c>
      <c r="D66" s="165">
        <f>IF(D17-D57&lt;0,0,D17-D57)</f>
        <v>0</v>
      </c>
      <c r="E66" s="165">
        <f>IF(E17-E57&lt;0,0,E17-E57)</f>
        <v>0</v>
      </c>
      <c r="F66" s="165">
        <f>IF(F17-F57&lt;0,0,F17-F57)</f>
        <v>0</v>
      </c>
      <c r="G66" s="166">
        <f>IF(G17-G57&lt;0,0,G17-G57)</f>
        <v>0</v>
      </c>
      <c r="H66" s="230">
        <f>SUM(C66:G66)</f>
        <v>0</v>
      </c>
      <c r="I66" s="301" t="e">
        <f>IF(F62="","","Attention! Les OSP9 &amp; 11 ne permettent pas le cofinancement de dépenses d'infrastructures / Achtung! Die SZ9 &amp; 11 erlauben keine Kofinanzierung von Infrastrukturausgaben")</f>
        <v>#VALUE!</v>
      </c>
    </row>
    <row r="67" spans="1:9" ht="26.25" customHeight="1" x14ac:dyDescent="0.3">
      <c r="A67" s="323" t="str">
        <f>IF($D$1="FR",V_FR!A67,V_DE!A67)</f>
        <v>Services externes - total éligible par partenaire</v>
      </c>
      <c r="B67" s="324">
        <f>IF($D$1="FR",V_FR!B67,V_DE!B67)</f>
        <v>0</v>
      </c>
      <c r="C67" s="297">
        <f>ROUNDDOWN(IF($F$4="OSP8/SZ8",(((C$66/$C$11)*$E$11)+((C$66/$C$11)*$G$11)+(C$66/$C$11)*$F$11),((C$66/$C$11)*$E$12)+((C$66/$C$11)*$G$12)+((C$66/$C$11)*$F$12)),0)</f>
        <v>0</v>
      </c>
      <c r="D67" s="297">
        <f t="shared" ref="D67" si="18">ROUNDDOWN(IF($F$4="OSP8/SZ8",(((D$66/$C$11)*$E$11)+((D$66/$C$11)*$G$11)+(D$66/$C$11)*$F$11),((D$66/$C$11)*$E$12)+((D$66/$C$11)*$G$12)+((D$66/$C$11)*$F$12)),0)</f>
        <v>0</v>
      </c>
      <c r="E67" s="297">
        <f>ROUNDDOWN(IF($F$4="OSP8/SZ8",(((E$66/$C$11)*$E$11)+((E$66/$C$11)*$G$11)+(E$66/$C$11)*$F$11),((E$66/$C$11)*$E$12)+((E$66/$C$11)*$G$12)+((E$66/$C$11)*$F$12)),0)</f>
        <v>0</v>
      </c>
      <c r="F67" s="297">
        <f>ROUNDDOWN(IF($F$4="OSP8/SZ8",(((F$66/$C$11)*$E$11)+((F$66/$C$11)*$G$11)+(F$66/$C$11)*$F$11),((F$66/$C$11)*$E$12)+((F$66/$C$11)*$G$12)+((F$66/$C$11)*$F$12)),0)</f>
        <v>0</v>
      </c>
      <c r="G67" s="326">
        <f>ROUNDDOWN(IF($F$4="OSP8/SZ8",(((G$66/$C$11)*$E$11)+((G$66/$C$11)*$G$11)+(G$66/$C$11)*$F$11),((G$66/$C$11)*$E$12)+((G$66/$C$11)*$G$12)+((G$66/$C$11)*$F$12)),0)</f>
        <v>0</v>
      </c>
      <c r="H67" s="352">
        <f>SUM(C67:G69)</f>
        <v>0</v>
      </c>
      <c r="I67" s="302"/>
    </row>
    <row r="68" spans="1:9" ht="26.25" customHeight="1" x14ac:dyDescent="0.3">
      <c r="A68" s="354" t="str">
        <f>IF($D$1="FR",V_FR!A68,V_DE!A68)</f>
        <v>Infrastructures et travaux - total éligible par partenaire</v>
      </c>
      <c r="B68" s="355">
        <f>IF($D$1="FR",V_FR!B68,V_DE!B68)</f>
        <v>0</v>
      </c>
      <c r="C68" s="325"/>
      <c r="D68" s="325"/>
      <c r="E68" s="325"/>
      <c r="F68" s="325"/>
      <c r="G68" s="327"/>
      <c r="H68" s="352"/>
      <c r="I68" s="302"/>
    </row>
    <row r="69" spans="1:9" ht="26.25" customHeight="1" thickBot="1" x14ac:dyDescent="0.35">
      <c r="A69" s="356" t="str">
        <f>IF($D$1="FR",V_FR!A69,V_DE!A69)</f>
        <v>Equipements - total éligible par partenaire</v>
      </c>
      <c r="B69" s="357">
        <f>IF($D$1="FR",V_FR!B69,V_DE!B69)</f>
        <v>0</v>
      </c>
      <c r="C69" s="298"/>
      <c r="D69" s="298"/>
      <c r="E69" s="298"/>
      <c r="F69" s="298"/>
      <c r="G69" s="328"/>
      <c r="H69" s="353"/>
      <c r="I69" s="302"/>
    </row>
    <row r="70" spans="1:9" ht="20.399999999999999" customHeight="1" thickBot="1" x14ac:dyDescent="0.35">
      <c r="A70" s="306" t="str">
        <f>IF($D$1="FR",V_FR!A70,V_DE!A70)</f>
        <v>Catégories de dépenses</v>
      </c>
      <c r="B70" s="307">
        <f>IF($D$1="FR",V_FR!B70,V_DE!B70)</f>
        <v>0</v>
      </c>
      <c r="C70" s="239"/>
      <c r="D70" s="209"/>
      <c r="E70" s="209"/>
      <c r="F70" s="240"/>
      <c r="G70" s="241"/>
      <c r="H70" s="210" t="str">
        <f>IF($D$1="FR",V_FR!H70,V_DE!H70)</f>
        <v>Total</v>
      </c>
      <c r="I70" s="210" t="str">
        <f>IF($D$1="FR",V_FR!I70,V_DE!I70)</f>
        <v>Contrôle</v>
      </c>
    </row>
    <row r="71" spans="1:9" ht="31.5" customHeight="1" x14ac:dyDescent="0.3">
      <c r="A71" s="323" t="str">
        <f>IF($D$1="FR",V_FR!A71,V_DE!A71)</f>
        <v xml:space="preserve">Services externes </v>
      </c>
      <c r="B71" s="324">
        <f>IF($D$1="FR",V_FR!B71,V_DE!B71)</f>
        <v>0</v>
      </c>
      <c r="C71" s="273"/>
      <c r="D71" s="273"/>
      <c r="E71" s="273"/>
      <c r="F71" s="273"/>
      <c r="G71" s="274"/>
      <c r="H71" s="230">
        <f>SUM(C71:G71)</f>
        <v>0</v>
      </c>
      <c r="I71" s="301" t="e">
        <f>IF(AND(H72&gt;0,F62&gt;0),"Attention! Les OSP9&amp;11 ne permettent pas le financement de frais d'infrastructures, veuillez corriger / Achtung! Die SZ9&amp;11 erlauben keine Finanzierung von Infrastrukturkosten, bitte korrigieren. ","")</f>
        <v>#VALUE!</v>
      </c>
    </row>
    <row r="72" spans="1:9" ht="31.5" customHeight="1" x14ac:dyDescent="0.3">
      <c r="A72" s="309" t="str">
        <f>IF($D$1="FR",V_FR!A72,V_DE!A72)</f>
        <v xml:space="preserve">Infrastructures et travaux </v>
      </c>
      <c r="B72" s="310">
        <f>IF($D$1="FR",V_FR!B72,V_DE!B72)</f>
        <v>0</v>
      </c>
      <c r="C72" s="283"/>
      <c r="D72" s="283"/>
      <c r="E72" s="283"/>
      <c r="F72" s="283"/>
      <c r="G72" s="284"/>
      <c r="H72" s="88">
        <f t="shared" ref="H72:H73" si="19">SUM(C72:G72)</f>
        <v>0</v>
      </c>
      <c r="I72" s="302"/>
    </row>
    <row r="73" spans="1:9" ht="31.5" customHeight="1" thickBot="1" x14ac:dyDescent="0.35">
      <c r="A73" s="311" t="str">
        <f>IF($D$1="FR",V_FR!A73,V_DE!A73)</f>
        <v>Equipements</v>
      </c>
      <c r="B73" s="312">
        <f>IF($D$1="FR",V_FR!B73,V_DE!B73)</f>
        <v>0</v>
      </c>
      <c r="C73" s="281">
        <v>0</v>
      </c>
      <c r="D73" s="281"/>
      <c r="E73" s="281"/>
      <c r="F73" s="281"/>
      <c r="G73" s="282"/>
      <c r="H73" s="231">
        <f t="shared" si="19"/>
        <v>0</v>
      </c>
      <c r="I73" s="302"/>
    </row>
    <row r="74" spans="1:9" ht="31.5" customHeight="1" thickBot="1" x14ac:dyDescent="0.35">
      <c r="A74" s="299" t="str">
        <f>IF($D$1="FR",V_FR!A74,V_DE!A74)</f>
        <v>Sous total</v>
      </c>
      <c r="B74" s="300">
        <f>IF($D$1="FR",V_FR!B74,V_DE!B74)</f>
        <v>0</v>
      </c>
      <c r="C74" s="9">
        <f>SUM(C71:C73)</f>
        <v>0</v>
      </c>
      <c r="D74" s="9">
        <f>SUM(D71:D73)</f>
        <v>0</v>
      </c>
      <c r="E74" s="9">
        <f t="shared" ref="E74:F74" si="20">SUM(E71:E73)</f>
        <v>0</v>
      </c>
      <c r="F74" s="9">
        <f t="shared" si="20"/>
        <v>0</v>
      </c>
      <c r="G74" s="10">
        <f t="shared" ref="G74" si="21">SUM(G71:G73)</f>
        <v>0</v>
      </c>
      <c r="H74" s="154">
        <f>SUM(C74:G74)</f>
        <v>0</v>
      </c>
      <c r="I74" s="301" t="str">
        <f>IF(OR(C67&lt;C74,D67&lt;D74,E67&lt;E74,F67&lt;F74,G67&lt;G74,H67&lt;H74),CONCATENATE("Allocation totale excédée! Vérifiez la répartition des frais et / ou l'allocation totale des catégories de dépenses 
","Gesamtzuweisung überschritten! Überprüfen Sie die Kostenverteilung und / oder die Gesamtzuweisung der Kostenkategorien"),"")</f>
        <v/>
      </c>
    </row>
    <row r="75" spans="1:9" ht="31.5" customHeight="1" thickBot="1" x14ac:dyDescent="0.35">
      <c r="A75" s="299" t="str">
        <f>IF($D$1="FR",V_FR!A75,V_DE!A75)</f>
        <v>Total - Calcul financier - partie 2</v>
      </c>
      <c r="B75" s="300">
        <f>IF($D$1="FR",V_FR!B75,V_DE!B75)</f>
        <v>0</v>
      </c>
      <c r="C75" s="11">
        <f>C74</f>
        <v>0</v>
      </c>
      <c r="D75" s="11">
        <f t="shared" ref="D75:F75" si="22">D74</f>
        <v>0</v>
      </c>
      <c r="E75" s="11">
        <f>E74</f>
        <v>0</v>
      </c>
      <c r="F75" s="11">
        <f t="shared" si="22"/>
        <v>0</v>
      </c>
      <c r="G75" s="12">
        <f>G74</f>
        <v>0</v>
      </c>
      <c r="H75" s="154">
        <f>SUM(C75:G75)</f>
        <v>0</v>
      </c>
      <c r="I75" s="302"/>
    </row>
    <row r="76" spans="1:9" ht="31.5" customHeight="1" thickBot="1" x14ac:dyDescent="0.35">
      <c r="A76" s="299" t="str">
        <f>IF($D$1="FR",V_FR!A76,V_DE!A76)</f>
        <v>contrôle</v>
      </c>
      <c r="B76" s="300">
        <f>IF($D$1="FR",V_FR!B76,V_DE!B76)</f>
        <v>0</v>
      </c>
      <c r="C76" s="149">
        <f>SUM(C67:C69)-SUM(C71:C73)</f>
        <v>0</v>
      </c>
      <c r="D76" s="149">
        <f>SUM(D67:D69)-SUM(D71:D73)</f>
        <v>0</v>
      </c>
      <c r="E76" s="149">
        <f>SUM(E67:E69)-SUM(E71:E73)</f>
        <v>0</v>
      </c>
      <c r="F76" s="149">
        <f>SUM(F67:F69)-SUM(F71:F73)</f>
        <v>0</v>
      </c>
      <c r="G76" s="152">
        <f>SUM(G67:G69)-SUM(G71:G73)</f>
        <v>0</v>
      </c>
      <c r="H76" s="154">
        <f>SUM(C76:G76)</f>
        <v>0</v>
      </c>
      <c r="I76" s="302"/>
    </row>
    <row r="77" spans="1:9" ht="27.75" customHeight="1" thickBot="1" x14ac:dyDescent="0.35">
      <c r="A77" s="303" t="str">
        <f>IF($D$1="FR",V_FR!A77,V_DE!A77)</f>
        <v>Calcul financier - partie 3</v>
      </c>
      <c r="B77" s="304">
        <f>IF($D$1="FR",V_FR!B77,V_DE!B77)</f>
        <v>0</v>
      </c>
      <c r="C77" s="304">
        <f>IF($D$1="FR",V_FR!C77,V_DE!C77)</f>
        <v>0</v>
      </c>
      <c r="D77" s="304">
        <f>IF($D$1="FR",V_FR!D77,V_DE!D77)</f>
        <v>0</v>
      </c>
      <c r="E77" s="304">
        <f>IF($D$1="FR",V_FR!E77,V_DE!E77)</f>
        <v>0</v>
      </c>
      <c r="F77" s="304">
        <f>IF($D$1="FR",V_FR!F77,V_DE!F77)</f>
        <v>0</v>
      </c>
      <c r="G77" s="305">
        <f>IF($D$1="FR",V_FR!G77,V_DE!G77)</f>
        <v>0</v>
      </c>
      <c r="H77" s="236"/>
      <c r="I77" s="237"/>
    </row>
    <row r="78" spans="1:9" ht="27.75" customHeight="1" thickBot="1" x14ac:dyDescent="0.35">
      <c r="A78" s="306"/>
      <c r="B78" s="307"/>
      <c r="C78" s="306"/>
      <c r="D78" s="308"/>
      <c r="E78" s="308"/>
      <c r="F78" s="308"/>
      <c r="G78" s="307"/>
      <c r="H78" s="210" t="str">
        <f>IF($D$1="FR",V_FR!H78,V_DE!H78)</f>
        <v>Total</v>
      </c>
      <c r="I78" s="210" t="str">
        <f>IF($D$1="FR",V_FR!I78,V_DE!I78)</f>
        <v>Contrôle</v>
      </c>
    </row>
    <row r="79" spans="1:9" ht="27.9" customHeight="1" thickBot="1" x14ac:dyDescent="0.35">
      <c r="A79" s="295" t="str">
        <f>IF($D$1="FR",V_FR!A79,V_DE!A79)</f>
        <v>Total - Calcul financier - partie 1 &amp; partie 2</v>
      </c>
      <c r="B79" s="296">
        <f>IF($D$1="FR",V_FR!B79,V_DE!B79)</f>
        <v>0</v>
      </c>
      <c r="C79" s="11">
        <f>IF(C67=0,0,(C57+C75))</f>
        <v>0</v>
      </c>
      <c r="D79" s="11">
        <f t="shared" ref="D79:G79" si="23">IF(D67=0,0,(D57+D75))</f>
        <v>0</v>
      </c>
      <c r="E79" s="11">
        <f t="shared" si="23"/>
        <v>0</v>
      </c>
      <c r="F79" s="11">
        <f t="shared" si="23"/>
        <v>0</v>
      </c>
      <c r="G79" s="12">
        <f t="shared" si="23"/>
        <v>0</v>
      </c>
      <c r="H79" s="154">
        <f t="shared" ref="H79" si="24">SUM(C79:G79)</f>
        <v>0</v>
      </c>
      <c r="I79" s="297"/>
    </row>
    <row r="80" spans="1:9" ht="27.9" customHeight="1" thickBot="1" x14ac:dyDescent="0.35">
      <c r="A80" s="299" t="str">
        <f>IF($D$1="FR",V_FR!A80,V_DE!A80)</f>
        <v>contrôle</v>
      </c>
      <c r="B80" s="300">
        <f>IF($D$1="FR",V_FR!B80,V_DE!B80)</f>
        <v>0</v>
      </c>
      <c r="C80" s="154"/>
      <c r="D80" s="154"/>
      <c r="E80" s="154"/>
      <c r="F80" s="154"/>
      <c r="G80" s="155"/>
      <c r="H80" s="238"/>
      <c r="I80" s="298"/>
    </row>
    <row r="81" spans="1:9" ht="15" thickBot="1" x14ac:dyDescent="0.35">
      <c r="A81" s="3"/>
      <c r="B81" s="3"/>
      <c r="C81" s="3"/>
      <c r="D81" s="3"/>
      <c r="E81" s="3"/>
      <c r="F81" s="3"/>
      <c r="G81" s="3"/>
      <c r="H81" s="3"/>
      <c r="I81" s="3"/>
    </row>
    <row r="82" spans="1:9" ht="15" thickBot="1" x14ac:dyDescent="0.35">
      <c r="A82" s="205" t="s">
        <v>30</v>
      </c>
      <c r="B82" s="190" t="str">
        <f>IF($D$1="FR",V_FR!B81,V_DE!B81)</f>
        <v>Les montants sont à indiquer TVA comprise si l'opérateur ne récupère pas la TVA.</v>
      </c>
      <c r="C82" s="191"/>
      <c r="D82" s="191"/>
      <c r="E82" s="191"/>
      <c r="F82" s="192"/>
      <c r="G82" s="3"/>
      <c r="H82" s="3"/>
      <c r="I82" s="3"/>
    </row>
    <row r="83" spans="1:9" x14ac:dyDescent="0.3">
      <c r="A83" s="3"/>
      <c r="B83" s="193" t="str">
        <f>IF($D$1="FR",V_FR!B82,V_DE!B82)</f>
        <v xml:space="preserve">Les montants frais de personnel sont à indiquer pour le pays dans lequel vous êtes localisé. </v>
      </c>
      <c r="C83" s="194"/>
      <c r="D83" s="194"/>
      <c r="E83" s="194"/>
      <c r="F83" s="195"/>
      <c r="G83" s="3"/>
      <c r="H83" s="3"/>
      <c r="I83" s="3"/>
    </row>
    <row r="84" spans="1:9" ht="15" thickBot="1" x14ac:dyDescent="0.35">
      <c r="A84" s="3"/>
      <c r="B84" s="196" t="str">
        <f>IF($D$1="FR",V_FR!B83,V_DE!B83)</f>
        <v>Les postes sont à indiquer en tant que pourcentage d'emploi temps plein.
Un emploi temps plein correspond à 1720 heures de travail par an.</v>
      </c>
      <c r="C84" s="197"/>
      <c r="D84" s="197"/>
      <c r="E84" s="197"/>
      <c r="F84" s="198"/>
      <c r="G84" s="3"/>
      <c r="H84" s="3"/>
      <c r="I84" s="3"/>
    </row>
    <row r="85" spans="1:9" ht="15" thickBot="1" x14ac:dyDescent="0.35">
      <c r="A85" s="3"/>
      <c r="B85" s="3"/>
      <c r="C85" s="3"/>
      <c r="D85" s="3"/>
      <c r="E85" s="3"/>
      <c r="F85" s="3"/>
      <c r="G85" s="3"/>
      <c r="H85" s="3"/>
      <c r="I85" s="3"/>
    </row>
    <row r="86" spans="1:9" ht="15" thickBot="1" x14ac:dyDescent="0.35">
      <c r="A86" s="205" t="s">
        <v>30</v>
      </c>
      <c r="B86" s="435" t="str">
        <f>IF($D$1="FR",V_FR!B86,V_DE!B86)</f>
        <v>Nombre d'heures max. éligibles au projet</v>
      </c>
      <c r="C86" s="432">
        <v>1720</v>
      </c>
      <c r="D86" s="432" t="s">
        <v>244</v>
      </c>
      <c r="E86" s="285" t="s">
        <v>243</v>
      </c>
      <c r="F86" s="286"/>
      <c r="G86" s="3"/>
      <c r="H86" s="3"/>
      <c r="I86" s="3"/>
    </row>
    <row r="87" spans="1:9" ht="15" thickBot="1" x14ac:dyDescent="0.35">
      <c r="A87" s="3"/>
      <c r="B87" s="436" t="str">
        <f>IF($D$1="FR",V_FR!B86,V_DE!B86)</f>
        <v>Nombre d'heures max. éligibles au projet</v>
      </c>
      <c r="C87" s="434"/>
      <c r="D87" s="434"/>
      <c r="E87" s="287"/>
      <c r="F87" s="288"/>
      <c r="G87" s="3"/>
      <c r="H87" s="3"/>
      <c r="I87" s="3"/>
    </row>
    <row r="88" spans="1:9" x14ac:dyDescent="0.3">
      <c r="A88" s="3"/>
      <c r="B88" s="429" t="str">
        <f>IF($D$1="FR",V_FR!B88,V_DE!B88)</f>
        <v>Exemples: taux d'affectation de personnel (proposés fréquemment) à un projet par rapport au maximum éligible dans le cadre du programme Interreg GR (1720 heures)</v>
      </c>
      <c r="C88" s="432"/>
      <c r="D88" s="199">
        <v>0.1</v>
      </c>
      <c r="E88" s="200">
        <f t="shared" ref="E88:E93" si="25">$C$86*D88</f>
        <v>172</v>
      </c>
      <c r="F88" s="244" t="str">
        <f>IF($D$1="FR",V_FR!F88,V_DE!F88)</f>
        <v>heures par an</v>
      </c>
      <c r="G88" s="3"/>
      <c r="H88" s="3"/>
      <c r="I88" s="3"/>
    </row>
    <row r="89" spans="1:9" x14ac:dyDescent="0.3">
      <c r="A89" s="3"/>
      <c r="B89" s="430" t="str">
        <f>IF($D$1="FR",V_FR!B88,V_DE!B88)</f>
        <v>Exemples: taux d'affectation de personnel (proposés fréquemment) à un projet par rapport au maximum éligible dans le cadre du programme Interreg GR (1720 heures)</v>
      </c>
      <c r="C89" s="433"/>
      <c r="D89" s="201">
        <v>0.2</v>
      </c>
      <c r="E89" s="202">
        <f t="shared" si="25"/>
        <v>344</v>
      </c>
      <c r="F89" s="245" t="str">
        <f>IF($D$1="FR",V_FR!F88,V_DE!F88)</f>
        <v>heures par an</v>
      </c>
      <c r="G89" s="3"/>
      <c r="H89" s="3"/>
      <c r="I89" s="3"/>
    </row>
    <row r="90" spans="1:9" x14ac:dyDescent="0.3">
      <c r="A90" s="3"/>
      <c r="B90" s="430">
        <f>IF($D$1="FR",V_FR!B90,V_DE!B90)</f>
        <v>0</v>
      </c>
      <c r="C90" s="433"/>
      <c r="D90" s="201">
        <v>0.5</v>
      </c>
      <c r="E90" s="202">
        <f t="shared" si="25"/>
        <v>860</v>
      </c>
      <c r="F90" s="245" t="str">
        <f>IF($D$1="FR",V_FR!F90,V_DE!F90)</f>
        <v>heures par an</v>
      </c>
      <c r="G90" s="3"/>
      <c r="H90" s="3"/>
      <c r="I90" s="3"/>
    </row>
    <row r="91" spans="1:9" x14ac:dyDescent="0.3">
      <c r="A91" s="3"/>
      <c r="B91" s="430">
        <f>IF($D$1="FR",V_FR!B90,V_DE!B90)</f>
        <v>0</v>
      </c>
      <c r="C91" s="433"/>
      <c r="D91" s="201">
        <v>0.75</v>
      </c>
      <c r="E91" s="202">
        <f t="shared" si="25"/>
        <v>1290</v>
      </c>
      <c r="F91" s="245" t="str">
        <f>IF($D$1="FR",V_FR!F90,V_DE!F90)</f>
        <v>heures par an</v>
      </c>
      <c r="G91" s="3"/>
      <c r="H91" s="3"/>
      <c r="I91" s="3"/>
    </row>
    <row r="92" spans="1:9" x14ac:dyDescent="0.3">
      <c r="A92" s="3"/>
      <c r="B92" s="430">
        <f>IF($D$1="FR",V_FR!B92,V_DE!B92)</f>
        <v>0</v>
      </c>
      <c r="C92" s="433"/>
      <c r="D92" s="201">
        <v>0.8</v>
      </c>
      <c r="E92" s="202">
        <f t="shared" si="25"/>
        <v>1376</v>
      </c>
      <c r="F92" s="245" t="str">
        <f>IF($D$1="FR",V_FR!F92,V_DE!F92)</f>
        <v>heures par an</v>
      </c>
      <c r="G92" s="3"/>
      <c r="H92" s="3"/>
      <c r="I92" s="3"/>
    </row>
    <row r="93" spans="1:9" ht="15" thickBot="1" x14ac:dyDescent="0.35">
      <c r="A93" s="3"/>
      <c r="B93" s="431">
        <f>IF($D$1="FR",V_FR!B92,V_DE!B92)</f>
        <v>0</v>
      </c>
      <c r="C93" s="434"/>
      <c r="D93" s="203">
        <v>0.9</v>
      </c>
      <c r="E93" s="204">
        <f t="shared" si="25"/>
        <v>1548</v>
      </c>
      <c r="F93" s="246" t="str">
        <f>IF($D$1="FR",V_FR!F92,V_DE!F92)</f>
        <v>heures par an</v>
      </c>
      <c r="G93" s="3"/>
      <c r="H93" s="3"/>
      <c r="I93" s="3"/>
    </row>
  </sheetData>
  <sheetProtection algorithmName="SHA-512" hashValue="gDpsavehao8Q+UH+tqB9wWfB6w7Bi2z0oz7wpRzi2gPfg5KVcwOzGOQcWRkqIP2R4OCR8XPAXAWFKAdgFkcrUA==" saltValue="0SgRMIlZAyMpoaGJ/3CTsw==" spinCount="100000" sheet="1" objects="1" scenarios="1"/>
  <mergeCells count="114">
    <mergeCell ref="B88:B93"/>
    <mergeCell ref="C88:C93"/>
    <mergeCell ref="B86:B87"/>
    <mergeCell ref="C86:C87"/>
    <mergeCell ref="D86:D87"/>
    <mergeCell ref="A1:C1"/>
    <mergeCell ref="D1:G1"/>
    <mergeCell ref="A13:G13"/>
    <mergeCell ref="A14:B14"/>
    <mergeCell ref="A15:B15"/>
    <mergeCell ref="A16:B16"/>
    <mergeCell ref="A17:B17"/>
    <mergeCell ref="A28:B28"/>
    <mergeCell ref="A29:B29"/>
    <mergeCell ref="A30:G30"/>
    <mergeCell ref="A38:B38"/>
    <mergeCell ref="A50:B50"/>
    <mergeCell ref="A51:B51"/>
    <mergeCell ref="A57:B57"/>
    <mergeCell ref="A58:G58"/>
    <mergeCell ref="A70:B70"/>
    <mergeCell ref="A71:B71"/>
    <mergeCell ref="H1:I5"/>
    <mergeCell ref="A2:G2"/>
    <mergeCell ref="A3:C3"/>
    <mergeCell ref="D3:G3"/>
    <mergeCell ref="A4:A5"/>
    <mergeCell ref="B4:C5"/>
    <mergeCell ref="F4:G4"/>
    <mergeCell ref="F5:G5"/>
    <mergeCell ref="F9:G9"/>
    <mergeCell ref="B6:C6"/>
    <mergeCell ref="E6:G6"/>
    <mergeCell ref="H6:I6"/>
    <mergeCell ref="B7:C7"/>
    <mergeCell ref="E7:G7"/>
    <mergeCell ref="B8:C8"/>
    <mergeCell ref="E8:G8"/>
    <mergeCell ref="H30:I32"/>
    <mergeCell ref="C31:D31"/>
    <mergeCell ref="F31:G31"/>
    <mergeCell ref="C32:D32"/>
    <mergeCell ref="F32:G32"/>
    <mergeCell ref="I17:I29"/>
    <mergeCell ref="A19:B19"/>
    <mergeCell ref="A20:B20"/>
    <mergeCell ref="A21:B21"/>
    <mergeCell ref="A22:B22"/>
    <mergeCell ref="A23:B23"/>
    <mergeCell ref="A24:B24"/>
    <mergeCell ref="A25:B25"/>
    <mergeCell ref="A26:B26"/>
    <mergeCell ref="A27:B27"/>
    <mergeCell ref="I38:I40"/>
    <mergeCell ref="A39:B39"/>
    <mergeCell ref="A40:B40"/>
    <mergeCell ref="A41:B41"/>
    <mergeCell ref="I41:I43"/>
    <mergeCell ref="A42:B42"/>
    <mergeCell ref="A43:B43"/>
    <mergeCell ref="A33:G33"/>
    <mergeCell ref="H33:I33"/>
    <mergeCell ref="A34:G34"/>
    <mergeCell ref="A36:B36"/>
    <mergeCell ref="I36:I37"/>
    <mergeCell ref="A37:B37"/>
    <mergeCell ref="I51:I52"/>
    <mergeCell ref="A52:B52"/>
    <mergeCell ref="A53:B53"/>
    <mergeCell ref="A56:B56"/>
    <mergeCell ref="A44:B44"/>
    <mergeCell ref="I44:I46"/>
    <mergeCell ref="A45:B45"/>
    <mergeCell ref="A46:B46"/>
    <mergeCell ref="A47:B47"/>
    <mergeCell ref="I47:I49"/>
    <mergeCell ref="A48:B48"/>
    <mergeCell ref="A49:B49"/>
    <mergeCell ref="G67:G69"/>
    <mergeCell ref="H58:I58"/>
    <mergeCell ref="A59:G59"/>
    <mergeCell ref="H59:I64"/>
    <mergeCell ref="A60:B60"/>
    <mergeCell ref="C60:G60"/>
    <mergeCell ref="A61:B61"/>
    <mergeCell ref="C61:G61"/>
    <mergeCell ref="C62:D64"/>
    <mergeCell ref="H67:H69"/>
    <mergeCell ref="A68:B68"/>
    <mergeCell ref="A69:B69"/>
    <mergeCell ref="E86:F87"/>
    <mergeCell ref="H8:I15"/>
    <mergeCell ref="A79:B79"/>
    <mergeCell ref="I79:I80"/>
    <mergeCell ref="A80:B80"/>
    <mergeCell ref="A74:B74"/>
    <mergeCell ref="I74:I76"/>
    <mergeCell ref="A75:B75"/>
    <mergeCell ref="A76:B76"/>
    <mergeCell ref="A77:G77"/>
    <mergeCell ref="A78:B78"/>
    <mergeCell ref="C78:G78"/>
    <mergeCell ref="I71:I73"/>
    <mergeCell ref="A72:B72"/>
    <mergeCell ref="A73:B73"/>
    <mergeCell ref="F62:G64"/>
    <mergeCell ref="A65:B65"/>
    <mergeCell ref="A66:B66"/>
    <mergeCell ref="I66:I69"/>
    <mergeCell ref="A67:B67"/>
    <mergeCell ref="C67:C69"/>
    <mergeCell ref="D67:D69"/>
    <mergeCell ref="E67:E69"/>
    <mergeCell ref="F67:F69"/>
  </mergeCells>
  <conditionalFormatting sqref="B9">
    <cfRule type="containsText" dxfId="40" priority="13" operator="containsText" text="Oui/Ja">
      <formula>NOT(ISERROR(SEARCH("Oui/Ja",B9)))</formula>
    </cfRule>
  </conditionalFormatting>
  <conditionalFormatting sqref="C9">
    <cfRule type="containsText" dxfId="39" priority="12" operator="containsText" text="Non/Nein">
      <formula>NOT(ISERROR(SEARCH("Non/Nein",C9)))</formula>
    </cfRule>
  </conditionalFormatting>
  <conditionalFormatting sqref="C16:G16">
    <cfRule type="containsText" dxfId="38" priority="15" operator="containsText" text="Budget">
      <formula>NOT(ISERROR(SEARCH("Budget",C16)))</formula>
    </cfRule>
  </conditionalFormatting>
  <conditionalFormatting sqref="C21:G21">
    <cfRule type="containsText" dxfId="37" priority="14" operator="containsText" text="erreur">
      <formula>NOT(ISERROR(SEARCH("erreur",C21)))</formula>
    </cfRule>
  </conditionalFormatting>
  <conditionalFormatting sqref="C75:G76">
    <cfRule type="cellIs" dxfId="36" priority="8" stopIfTrue="1" operator="lessThan">
      <formula>0</formula>
    </cfRule>
    <cfRule type="cellIs" dxfId="35" priority="9" stopIfTrue="1" operator="greaterThan">
      <formula>0</formula>
    </cfRule>
    <cfRule type="cellIs" dxfId="34" priority="10" stopIfTrue="1" operator="equal">
      <formula>0</formula>
    </cfRule>
  </conditionalFormatting>
  <conditionalFormatting sqref="C80:G80">
    <cfRule type="cellIs" dxfId="33" priority="7" stopIfTrue="1" operator="equal">
      <formula>0</formula>
    </cfRule>
  </conditionalFormatting>
  <conditionalFormatting sqref="D1">
    <cfRule type="containsText" dxfId="32" priority="16" operator="containsText" text="FR">
      <formula>NOT(ISERROR(SEARCH("FR",D1)))</formula>
    </cfRule>
    <cfRule type="containsText" dxfId="31" priority="17" operator="containsText" text="DE">
      <formula>NOT(ISERROR(SEARCH("DE",D1)))</formula>
    </cfRule>
  </conditionalFormatting>
  <conditionalFormatting sqref="E4">
    <cfRule type="containsText" dxfId="30" priority="11" operator="containsText" text="Pas d'OSP">
      <formula>NOT(ISERROR(SEARCH("Pas d'OSP",E4)))</formula>
    </cfRule>
  </conditionalFormatting>
  <conditionalFormatting sqref="E5">
    <cfRule type="containsText" dxfId="29" priority="5" operator="containsText" text="a">
      <formula>NOT(ISERROR(SEARCH("a",E5)))</formula>
    </cfRule>
  </conditionalFormatting>
  <conditionalFormatting sqref="E9">
    <cfRule type="containsText" dxfId="28" priority="6" operator="containsText" text="taux">
      <formula>NOT(ISERROR(SEARCH("taux",E9)))</formula>
    </cfRule>
  </conditionalFormatting>
  <conditionalFormatting sqref="H17">
    <cfRule type="containsText" dxfId="27" priority="1" operator="containsText" text="e">
      <formula>NOT(ISERROR(SEARCH("e",H17)))</formula>
    </cfRule>
  </conditionalFormatting>
  <conditionalFormatting sqref="H30:I32">
    <cfRule type="containsText" dxfId="26" priority="4" operator="containsText" text="Attention">
      <formula>NOT(ISERROR(SEARCH("Attention",H30)))</formula>
    </cfRule>
  </conditionalFormatting>
  <conditionalFormatting sqref="I66:I69">
    <cfRule type="containsText" dxfId="25" priority="3" operator="containsText" text="Attention">
      <formula>NOT(ISERROR(SEARCH("Attention",I66)))</formula>
    </cfRule>
  </conditionalFormatting>
  <conditionalFormatting sqref="I71:I76">
    <cfRule type="containsText" dxfId="24" priority="2" operator="containsText" text="Attention">
      <formula>NOT(ISERROR(SEARCH("Attention",I71)))</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4">
        <x14:dataValidation type="list" showInputMessage="1" showErrorMessage="1" xr:uid="{E56DB7AE-AF57-45B3-8544-7F358D7A37EE}">
          <x14:formula1>
            <xm:f>Calculs_Listes!$B$41:$B$51</xm:f>
          </x14:formula1>
          <xm:sqref>F5:G5</xm:sqref>
        </x14:dataValidation>
        <x14:dataValidation type="list" showInputMessage="1" showErrorMessage="1" xr:uid="{81DDFFDA-BCD7-4BAA-93A7-F1D77E5A210F}">
          <x14:formula1>
            <xm:f>Calculs_Listes!$D$34:$H$34</xm:f>
          </x14:formula1>
          <xm:sqref>C37:G37</xm:sqref>
        </x14:dataValidation>
        <x14:dataValidation type="list" showInputMessage="1" showErrorMessage="1" xr:uid="{086C7648-9217-463A-A05F-4D688D2F773A}">
          <x14:formula1>
            <xm:f>Calculs_Listes!$B$34:$B$37</xm:f>
          </x14:formula1>
          <xm:sqref>F4:G4</xm:sqref>
        </x14:dataValidation>
        <x14:dataValidation type="list" showInputMessage="1" showErrorMessage="1" xr:uid="{D8A986E0-AC70-4473-A061-17EEEB30E1F2}">
          <x14:formula1>
            <xm:f>Calculs_Listes!$B$29:$B$32</xm:f>
          </x14:formula1>
          <xm:sqref>D1:G1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R93"/>
  <sheetViews>
    <sheetView zoomScaleNormal="100" zoomScaleSheetLayoutView="85" workbookViewId="0">
      <selection activeCell="D1" sqref="D1:G1"/>
    </sheetView>
  </sheetViews>
  <sheetFormatPr defaultColWidth="8.77734375" defaultRowHeight="14.4" x14ac:dyDescent="0.3"/>
  <cols>
    <col min="1" max="1" width="24" customWidth="1"/>
    <col min="2" max="2" width="24" style="2" customWidth="1"/>
    <col min="3" max="7" width="24.44140625" customWidth="1"/>
    <col min="8" max="8" width="23.109375" customWidth="1"/>
    <col min="9" max="9" width="42.44140625" customWidth="1"/>
  </cols>
  <sheetData>
    <row r="1" spans="1:16" ht="37.5" customHeight="1" thickBot="1" x14ac:dyDescent="0.35">
      <c r="A1" s="535" t="s">
        <v>227</v>
      </c>
      <c r="B1" s="536"/>
      <c r="C1" s="537"/>
      <c r="D1" s="524" t="s">
        <v>1</v>
      </c>
      <c r="E1" s="525"/>
      <c r="F1" s="525"/>
      <c r="G1" s="525"/>
      <c r="H1" s="515"/>
      <c r="I1" s="516"/>
    </row>
    <row r="2" spans="1:16" ht="27.75" customHeight="1" thickBot="1" x14ac:dyDescent="0.35">
      <c r="A2" s="489" t="s">
        <v>246</v>
      </c>
      <c r="B2" s="490"/>
      <c r="C2" s="490"/>
      <c r="D2" s="490"/>
      <c r="E2" s="490"/>
      <c r="F2" s="490"/>
      <c r="G2" s="490"/>
      <c r="H2" s="517"/>
      <c r="I2" s="518"/>
    </row>
    <row r="3" spans="1:16" ht="19.5" customHeight="1" thickBot="1" x14ac:dyDescent="0.35">
      <c r="A3" s="529" t="s">
        <v>13</v>
      </c>
      <c r="B3" s="530"/>
      <c r="C3" s="540"/>
      <c r="D3" s="529" t="s">
        <v>15</v>
      </c>
      <c r="E3" s="530"/>
      <c r="F3" s="530"/>
      <c r="G3" s="530"/>
      <c r="H3" s="517"/>
      <c r="I3" s="518"/>
    </row>
    <row r="4" spans="1:16" ht="30.75" customHeight="1" x14ac:dyDescent="0.3">
      <c r="A4" s="404" t="s">
        <v>11</v>
      </c>
      <c r="B4" s="531" t="s">
        <v>231</v>
      </c>
      <c r="C4" s="532"/>
      <c r="D4" s="58" t="s">
        <v>16</v>
      </c>
      <c r="E4" s="82" t="str">
        <f>IF(OR($F$4="OSP8/SZ8",$F$4="OSP9/SZ9",$F$4="OSP11/SZ11"),"","Pas d'OSP renseigné / Kein SZ ausgewählt")</f>
        <v/>
      </c>
      <c r="F4" s="543" t="s">
        <v>44</v>
      </c>
      <c r="G4" s="544"/>
      <c r="H4" s="519"/>
      <c r="I4" s="518"/>
      <c r="P4" t="s">
        <v>93</v>
      </c>
    </row>
    <row r="5" spans="1:16" ht="30.75" customHeight="1" thickBot="1" x14ac:dyDescent="0.35">
      <c r="A5" s="405"/>
      <c r="B5" s="533"/>
      <c r="C5" s="534"/>
      <c r="D5" s="59" t="s">
        <v>32</v>
      </c>
      <c r="E5" s="185" t="str">
        <f>IF(AND($F$5="",OR($F$4="OSP9/SZ9",$F$4="OSP11/SZ11")),"","Mauvais OSP renseigné   
Falsches SZ ausgewählt")</f>
        <v>Mauvais OSP renseigné   
Falsches SZ ausgewählt</v>
      </c>
      <c r="F5" s="545"/>
      <c r="G5" s="546"/>
      <c r="H5" s="520"/>
      <c r="I5" s="521"/>
    </row>
    <row r="6" spans="1:16" ht="35.4" customHeight="1" thickBot="1" x14ac:dyDescent="0.35">
      <c r="A6" s="69" t="s">
        <v>2</v>
      </c>
      <c r="B6" s="541" t="s">
        <v>231</v>
      </c>
      <c r="C6" s="542"/>
      <c r="D6" s="58" t="s">
        <v>81</v>
      </c>
      <c r="E6" s="526"/>
      <c r="F6" s="527"/>
      <c r="G6" s="528"/>
      <c r="H6" s="522" t="s">
        <v>69</v>
      </c>
      <c r="I6" s="523"/>
      <c r="O6" t="s">
        <v>94</v>
      </c>
    </row>
    <row r="7" spans="1:16" ht="35.4" customHeight="1" thickBot="1" x14ac:dyDescent="0.35">
      <c r="A7" s="70" t="s">
        <v>12</v>
      </c>
      <c r="B7" s="538"/>
      <c r="C7" s="539"/>
      <c r="D7" s="60" t="s">
        <v>82</v>
      </c>
      <c r="E7" s="421">
        <f>SUM(C18:G18)</f>
        <v>0</v>
      </c>
      <c r="F7" s="422"/>
      <c r="G7" s="423"/>
      <c r="H7" s="36"/>
      <c r="I7" s="37"/>
    </row>
    <row r="8" spans="1:16" ht="35.4" customHeight="1" thickBot="1" x14ac:dyDescent="0.35">
      <c r="A8" s="71" t="s">
        <v>58</v>
      </c>
      <c r="B8" s="549"/>
      <c r="C8" s="550"/>
      <c r="D8" s="61" t="s">
        <v>49</v>
      </c>
      <c r="E8" s="426">
        <f>SUM(C20:G20)</f>
        <v>0</v>
      </c>
      <c r="F8" s="427"/>
      <c r="G8" s="428"/>
      <c r="H8" s="38"/>
      <c r="I8" s="33"/>
    </row>
    <row r="9" spans="1:16" ht="35.4" customHeight="1" thickBot="1" x14ac:dyDescent="0.35">
      <c r="A9" s="72" t="s">
        <v>200</v>
      </c>
      <c r="B9" s="41" t="str">
        <f>IF($E$6&lt;$B$12,"Oui/Ja","")</f>
        <v>Oui/Ja</v>
      </c>
      <c r="C9" s="81" t="str">
        <f>IF($E$6&gt;$C$11,"Non/Nein","")</f>
        <v/>
      </c>
      <c r="D9" s="62" t="s">
        <v>35</v>
      </c>
      <c r="E9" s="64" t="e">
        <f>IF(F9&gt;90%,"Taux FEDER  dépassé
EFRE-Satz überschritten","")</f>
        <v>#DIV/0!</v>
      </c>
      <c r="F9" s="410" t="e">
        <f>AVERAGE(C19:G19)</f>
        <v>#DIV/0!</v>
      </c>
      <c r="G9" s="411"/>
      <c r="H9" s="39"/>
      <c r="I9" s="35"/>
    </row>
    <row r="10" spans="1:16" ht="30.75" customHeight="1" thickBot="1" x14ac:dyDescent="0.35">
      <c r="A10" s="73"/>
      <c r="B10" s="75" t="s">
        <v>43</v>
      </c>
      <c r="C10" s="76" t="s">
        <v>42</v>
      </c>
      <c r="D10" s="63" t="s">
        <v>194</v>
      </c>
      <c r="E10" s="65" t="s">
        <v>24</v>
      </c>
      <c r="F10" s="65" t="s">
        <v>70</v>
      </c>
      <c r="G10" s="65" t="s">
        <v>197</v>
      </c>
      <c r="H10" s="34"/>
      <c r="I10" s="35"/>
    </row>
    <row r="11" spans="1:16" ht="30.75" customHeight="1" thickBot="1" x14ac:dyDescent="0.35">
      <c r="A11" s="70" t="s">
        <v>14</v>
      </c>
      <c r="B11" s="77">
        <v>35001</v>
      </c>
      <c r="C11" s="78">
        <v>200000</v>
      </c>
      <c r="D11" s="63" t="s">
        <v>191</v>
      </c>
      <c r="E11" s="66">
        <f>Calculs_Listes!L63</f>
        <v>16063</v>
      </c>
      <c r="F11" s="67">
        <f>Calculs_Listes!M63</f>
        <v>2.1020568584717378</v>
      </c>
      <c r="G11" s="68">
        <f>Calculs_Listes!N63</f>
        <v>142557</v>
      </c>
      <c r="H11" s="34"/>
      <c r="I11" s="35"/>
    </row>
    <row r="12" spans="1:16" ht="30.75" customHeight="1" thickBot="1" x14ac:dyDescent="0.35">
      <c r="A12" s="74" t="s">
        <v>75</v>
      </c>
      <c r="B12" s="79">
        <v>200001</v>
      </c>
      <c r="C12" s="80" t="s">
        <v>76</v>
      </c>
      <c r="D12" s="63" t="s">
        <v>57</v>
      </c>
      <c r="E12" s="66">
        <f>Calculs_Listes!L64</f>
        <v>15792</v>
      </c>
      <c r="F12" s="67">
        <f>Calculs_Listes!M64</f>
        <v>0</v>
      </c>
      <c r="G12" s="68">
        <f>Calculs_Listes!N64</f>
        <v>151578</v>
      </c>
      <c r="H12" s="34"/>
      <c r="I12" s="35"/>
    </row>
    <row r="13" spans="1:16" ht="27.75" customHeight="1" thickBot="1" x14ac:dyDescent="0.35">
      <c r="A13" s="547" t="s">
        <v>68</v>
      </c>
      <c r="B13" s="548"/>
      <c r="C13" s="548"/>
      <c r="D13" s="490"/>
      <c r="E13" s="490"/>
      <c r="F13" s="490"/>
      <c r="G13" s="490"/>
      <c r="H13" s="34"/>
      <c r="I13" s="35"/>
    </row>
    <row r="14" spans="1:16" ht="25.5" customHeight="1" thickBot="1" x14ac:dyDescent="0.35">
      <c r="A14" s="444"/>
      <c r="B14" s="445"/>
      <c r="C14" s="83" t="s">
        <v>165</v>
      </c>
      <c r="D14" s="83" t="s">
        <v>166</v>
      </c>
      <c r="E14" s="83" t="s">
        <v>167</v>
      </c>
      <c r="F14" s="83" t="s">
        <v>168</v>
      </c>
      <c r="G14" s="84" t="s">
        <v>169</v>
      </c>
      <c r="H14" s="34"/>
      <c r="I14" s="35"/>
    </row>
    <row r="15" spans="1:16" ht="25.5" customHeight="1" thickBot="1" x14ac:dyDescent="0.35">
      <c r="A15" s="446" t="s">
        <v>199</v>
      </c>
      <c r="B15" s="447"/>
      <c r="C15" s="42"/>
      <c r="D15" s="42"/>
      <c r="E15" s="42"/>
      <c r="F15" s="42"/>
      <c r="G15" s="43"/>
      <c r="H15" s="34"/>
      <c r="I15" s="35"/>
    </row>
    <row r="16" spans="1:16" s="4" customFormat="1" ht="25.5" customHeight="1" thickBot="1" x14ac:dyDescent="0.35">
      <c r="A16" s="392" t="s">
        <v>83</v>
      </c>
      <c r="B16" s="393"/>
      <c r="C16" s="167" t="str">
        <f>IF(OR(SUM($C$17:$G$17)&gt;$E$6,SUM($C$18:$G$18)&gt;$E$6),"Budget total dépassé
Gesamtbudget überstiegen","")</f>
        <v/>
      </c>
      <c r="D16" s="167" t="str">
        <f t="shared" ref="D16:G16" si="0">IF(OR(SUM($C$17:$G$17)&gt;$E$6,SUM($C$18:$G$18)&gt;$E$6),"Budget total dépassé
Gesamtbudget überstiegen","")</f>
        <v/>
      </c>
      <c r="E16" s="167" t="str">
        <f t="shared" si="0"/>
        <v/>
      </c>
      <c r="F16" s="167" t="str">
        <f t="shared" si="0"/>
        <v/>
      </c>
      <c r="G16" s="168" t="str">
        <f t="shared" si="0"/>
        <v/>
      </c>
      <c r="H16" s="87" t="s">
        <v>34</v>
      </c>
      <c r="I16" s="40" t="s">
        <v>89</v>
      </c>
    </row>
    <row r="17" spans="1:18" ht="25.5" customHeight="1" x14ac:dyDescent="0.3">
      <c r="A17" s="448" t="s">
        <v>41</v>
      </c>
      <c r="B17" s="449"/>
      <c r="C17" s="248"/>
      <c r="D17" s="248"/>
      <c r="E17" s="248"/>
      <c r="F17" s="248"/>
      <c r="G17" s="249"/>
      <c r="H17" s="91">
        <f t="shared" ref="H17:H20" si="1">SUM(C17:G17)</f>
        <v>0</v>
      </c>
      <c r="I17" s="551" t="s">
        <v>195</v>
      </c>
    </row>
    <row r="18" spans="1:18" ht="25.5" customHeight="1" x14ac:dyDescent="0.3">
      <c r="A18" s="85" t="s">
        <v>67</v>
      </c>
      <c r="B18" s="86"/>
      <c r="C18" s="88">
        <f>C79</f>
        <v>0</v>
      </c>
      <c r="D18" s="88">
        <f>D79</f>
        <v>0</v>
      </c>
      <c r="E18" s="88">
        <f t="shared" ref="E18:G18" si="2">E79</f>
        <v>0</v>
      </c>
      <c r="F18" s="88">
        <f t="shared" si="2"/>
        <v>0</v>
      </c>
      <c r="G18" s="89">
        <f t="shared" si="2"/>
        <v>0</v>
      </c>
      <c r="H18" s="90">
        <f t="shared" si="1"/>
        <v>0</v>
      </c>
      <c r="I18" s="552"/>
    </row>
    <row r="19" spans="1:18" ht="25.5" customHeight="1" x14ac:dyDescent="0.3">
      <c r="A19" s="388" t="s">
        <v>27</v>
      </c>
      <c r="B19" s="389"/>
      <c r="C19" s="264"/>
      <c r="D19" s="264"/>
      <c r="E19" s="264"/>
      <c r="F19" s="264"/>
      <c r="G19" s="265"/>
      <c r="H19" s="92" t="e">
        <f>SUM(C19:G19)/B8</f>
        <v>#DIV/0!</v>
      </c>
      <c r="I19" s="552"/>
      <c r="R19" t="s">
        <v>95</v>
      </c>
    </row>
    <row r="20" spans="1:18" ht="25.5" customHeight="1" thickBot="1" x14ac:dyDescent="0.35">
      <c r="A20" s="390" t="s">
        <v>37</v>
      </c>
      <c r="B20" s="391"/>
      <c r="C20" s="101">
        <f>IF(C18&gt;C17,IF($F$4="OSP8/SZ8",C17*60%,C17*57%),C79*C19)</f>
        <v>0</v>
      </c>
      <c r="D20" s="101">
        <f>IF(D18&gt;D17,IF($F$4="OSP8/SZ8",D17*60%,D17*57%),D79*D19)</f>
        <v>0</v>
      </c>
      <c r="E20" s="101">
        <f>IF(E18&gt;E17,IF($F$4="OSP8/SZ8",E17*60%,E17*57%),E79*E19)</f>
        <v>0</v>
      </c>
      <c r="F20" s="101">
        <f>IF(F18&gt;F17,IF($F$4="OSP8/SZ8",F17*60%,F17*57%),F79*F19)</f>
        <v>0</v>
      </c>
      <c r="G20" s="102">
        <f>IF(G18&gt;G17,IF($F$4="OSP8/SZ8",G17*60%,G17*57%),G79*G19)</f>
        <v>0</v>
      </c>
      <c r="H20" s="93">
        <f t="shared" si="1"/>
        <v>0</v>
      </c>
      <c r="I20" s="552"/>
      <c r="R20" t="s">
        <v>96</v>
      </c>
    </row>
    <row r="21" spans="1:18" s="4" customFormat="1" ht="25.5" customHeight="1" thickBot="1" x14ac:dyDescent="0.35">
      <c r="A21" s="392" t="s">
        <v>84</v>
      </c>
      <c r="B21" s="393"/>
      <c r="C21" s="103" t="e">
        <f>IF(SUM(C19,C23,C25,C27)=100%,"","erreur dans Co-Financement 
Fehler bei der Kofinanzierung")</f>
        <v>#DIV/0!</v>
      </c>
      <c r="D21" s="104" t="e">
        <f>IF(SUM(D19,D23,D25,D27)=100%,"","erreur dans Co-Financement 
Fehler bei der Kofinanzierung")</f>
        <v>#DIV/0!</v>
      </c>
      <c r="E21" s="104" t="e">
        <f>IF(SUM(E19,E23,E25,E27)=100%,"","erreur dans Co-Financement 
Fehler bei der Kofinanzierung")</f>
        <v>#DIV/0!</v>
      </c>
      <c r="F21" s="104" t="e">
        <f>IF(SUM(F19,F23,F25,F27)=100%,"","erreur dans Co-Financement 
Fehler bei der Kofinanzierung")</f>
        <v>#DIV/0!</v>
      </c>
      <c r="G21" s="105" t="e">
        <f>IF(SUM(G19,G23,G25,G27)=100%,"","erreur dans Co-Financement 
Fehler bei der Kofinanzierung")</f>
        <v>#DIV/0!</v>
      </c>
      <c r="H21" s="94" t="s">
        <v>34</v>
      </c>
      <c r="I21" s="552"/>
    </row>
    <row r="22" spans="1:18" ht="25.5" customHeight="1" x14ac:dyDescent="0.3">
      <c r="A22" s="319" t="s">
        <v>38</v>
      </c>
      <c r="B22" s="320"/>
      <c r="C22" s="46"/>
      <c r="D22" s="44"/>
      <c r="E22" s="44"/>
      <c r="F22" s="44"/>
      <c r="G22" s="45"/>
      <c r="H22" s="95">
        <f>SUM(C22:G22)</f>
        <v>0</v>
      </c>
      <c r="I22" s="552"/>
    </row>
    <row r="23" spans="1:18" ht="25.5" customHeight="1" thickBot="1" x14ac:dyDescent="0.35">
      <c r="A23" s="390" t="s">
        <v>28</v>
      </c>
      <c r="B23" s="391"/>
      <c r="C23" s="106" t="e">
        <f>C22/C$18</f>
        <v>#DIV/0!</v>
      </c>
      <c r="D23" s="107" t="e">
        <f t="shared" ref="D23:G23" si="3">D22/D$18</f>
        <v>#DIV/0!</v>
      </c>
      <c r="E23" s="108" t="e">
        <f t="shared" si="3"/>
        <v>#DIV/0!</v>
      </c>
      <c r="F23" s="108" t="e">
        <f t="shared" si="3"/>
        <v>#DIV/0!</v>
      </c>
      <c r="G23" s="109" t="e">
        <f t="shared" si="3"/>
        <v>#DIV/0!</v>
      </c>
      <c r="H23" s="96" t="e">
        <f>SUM(C23:G23)/$B$8</f>
        <v>#DIV/0!</v>
      </c>
      <c r="I23" s="552"/>
    </row>
    <row r="24" spans="1:18" ht="25.5" customHeight="1" x14ac:dyDescent="0.3">
      <c r="A24" s="319" t="s">
        <v>39</v>
      </c>
      <c r="B24" s="320"/>
      <c r="C24" s="46"/>
      <c r="D24" s="44"/>
      <c r="E24" s="44"/>
      <c r="F24" s="44"/>
      <c r="G24" s="45"/>
      <c r="H24" s="91">
        <f t="shared" ref="H24:H26" si="4">SUM(C24:G24)</f>
        <v>0</v>
      </c>
      <c r="I24" s="552"/>
    </row>
    <row r="25" spans="1:18" ht="25.5" customHeight="1" thickBot="1" x14ac:dyDescent="0.35">
      <c r="A25" s="390" t="s">
        <v>29</v>
      </c>
      <c r="B25" s="391"/>
      <c r="C25" s="106" t="e">
        <f>C24/C$18</f>
        <v>#DIV/0!</v>
      </c>
      <c r="D25" s="108" t="e">
        <f t="shared" ref="D25:G25" si="5">D24/D$18</f>
        <v>#DIV/0!</v>
      </c>
      <c r="E25" s="108" t="e">
        <f t="shared" si="5"/>
        <v>#DIV/0!</v>
      </c>
      <c r="F25" s="108" t="e">
        <f t="shared" si="5"/>
        <v>#DIV/0!</v>
      </c>
      <c r="G25" s="109" t="e">
        <f t="shared" si="5"/>
        <v>#DIV/0!</v>
      </c>
      <c r="H25" s="97" t="e">
        <f>SUM(C25:G25)/$B$8</f>
        <v>#DIV/0!</v>
      </c>
      <c r="I25" s="552"/>
    </row>
    <row r="26" spans="1:18" ht="25.5" customHeight="1" x14ac:dyDescent="0.3">
      <c r="A26" s="319" t="s">
        <v>40</v>
      </c>
      <c r="B26" s="320"/>
      <c r="C26" s="46"/>
      <c r="D26" s="44"/>
      <c r="E26" s="44"/>
      <c r="F26" s="44"/>
      <c r="G26" s="45"/>
      <c r="H26" s="98">
        <f t="shared" si="4"/>
        <v>0</v>
      </c>
      <c r="I26" s="552"/>
    </row>
    <row r="27" spans="1:18" ht="25.5" customHeight="1" thickBot="1" x14ac:dyDescent="0.35">
      <c r="A27" s="390" t="s">
        <v>201</v>
      </c>
      <c r="B27" s="391"/>
      <c r="C27" s="110" t="e">
        <f>C26/C$18</f>
        <v>#DIV/0!</v>
      </c>
      <c r="D27" s="111" t="e">
        <f t="shared" ref="D27:G27" si="6">D26/D$18</f>
        <v>#DIV/0!</v>
      </c>
      <c r="E27" s="111" t="e">
        <f t="shared" si="6"/>
        <v>#DIV/0!</v>
      </c>
      <c r="F27" s="111" t="e">
        <f t="shared" si="6"/>
        <v>#DIV/0!</v>
      </c>
      <c r="G27" s="112" t="e">
        <f t="shared" si="6"/>
        <v>#DIV/0!</v>
      </c>
      <c r="H27" s="97" t="e">
        <f>SUM(C27:G27)/$B$8</f>
        <v>#DIV/0!</v>
      </c>
      <c r="I27" s="552"/>
    </row>
    <row r="28" spans="1:18" ht="25.5" customHeight="1" thickBot="1" x14ac:dyDescent="0.35">
      <c r="A28" s="450" t="s">
        <v>91</v>
      </c>
      <c r="B28" s="451"/>
      <c r="C28" s="113" t="e">
        <f>C19+C23+C25+C27</f>
        <v>#DIV/0!</v>
      </c>
      <c r="D28" s="113" t="e">
        <f t="shared" ref="D28:G28" si="7">D19+D23+D25+D27</f>
        <v>#DIV/0!</v>
      </c>
      <c r="E28" s="113" t="e">
        <f t="shared" si="7"/>
        <v>#DIV/0!</v>
      </c>
      <c r="F28" s="113" t="e">
        <f t="shared" si="7"/>
        <v>#DIV/0!</v>
      </c>
      <c r="G28" s="114" t="e">
        <f t="shared" si="7"/>
        <v>#DIV/0!</v>
      </c>
      <c r="H28" s="99" t="e">
        <f>SUM(H19,H23,H25,H27)</f>
        <v>#DIV/0!</v>
      </c>
      <c r="I28" s="552"/>
    </row>
    <row r="29" spans="1:18" ht="25.5" customHeight="1" thickBot="1" x14ac:dyDescent="0.35">
      <c r="A29" s="452" t="s">
        <v>92</v>
      </c>
      <c r="B29" s="453"/>
      <c r="C29" s="101">
        <f>C18-C20-C22-C24-C26</f>
        <v>0</v>
      </c>
      <c r="D29" s="101">
        <f t="shared" ref="D29:G29" si="8">D18-D20-D22-D24-D26</f>
        <v>0</v>
      </c>
      <c r="E29" s="101">
        <f t="shared" si="8"/>
        <v>0</v>
      </c>
      <c r="F29" s="101">
        <f t="shared" si="8"/>
        <v>0</v>
      </c>
      <c r="G29" s="115">
        <f t="shared" si="8"/>
        <v>0</v>
      </c>
      <c r="H29" s="100">
        <f>SUM(H22,H24,H26)</f>
        <v>0</v>
      </c>
      <c r="I29" s="553"/>
    </row>
    <row r="30" spans="1:18" ht="25.5" customHeight="1" thickBot="1" x14ac:dyDescent="0.35">
      <c r="A30" s="295" t="s">
        <v>90</v>
      </c>
      <c r="B30" s="454"/>
      <c r="C30" s="455"/>
      <c r="D30" s="455"/>
      <c r="E30" s="455"/>
      <c r="F30" s="455"/>
      <c r="G30" s="456"/>
      <c r="H30" s="481" t="str">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catégories correspondantes.
","Achtung - die Kofinanzierungen -Eigenmittel, öffentliche Mittel, private Mittel- übersteigen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L'ensemble des cofinancements -fonds propres, publics, privés- couvrent les fonds restants hors cofinancements FEDER.
Alle Kofinanzierungen - Eigenmittel, öffentliche Mittel, private Mittel - decken die verbleibenden Mittel, die nicht aus dem EFRE kofinanziert werden.</v>
      </c>
      <c r="I30" s="482"/>
    </row>
    <row r="31" spans="1:18" ht="25.5" customHeight="1" x14ac:dyDescent="0.3">
      <c r="A31" s="116" t="s">
        <v>202</v>
      </c>
      <c r="B31" s="116" t="s">
        <v>85</v>
      </c>
      <c r="C31" s="492" t="e">
        <f>SUM(C28:G28)/$B$8</f>
        <v>#DIV/0!</v>
      </c>
      <c r="D31" s="493"/>
      <c r="E31" s="117" t="s">
        <v>86</v>
      </c>
      <c r="F31" s="381" t="e">
        <f>100%-C31</f>
        <v>#DIV/0!</v>
      </c>
      <c r="G31" s="382"/>
      <c r="H31" s="483"/>
      <c r="I31" s="484"/>
    </row>
    <row r="32" spans="1:18" ht="25.5" customHeight="1" thickBot="1" x14ac:dyDescent="0.35">
      <c r="A32" s="118" t="s">
        <v>203</v>
      </c>
      <c r="B32" s="118" t="s">
        <v>87</v>
      </c>
      <c r="C32" s="383">
        <f>SUM($H$22,$H$24,$H$26)</f>
        <v>0</v>
      </c>
      <c r="D32" s="384"/>
      <c r="E32" s="119" t="s">
        <v>88</v>
      </c>
      <c r="F32" s="383">
        <f>E7-SUM(C20:G20)-C32</f>
        <v>0</v>
      </c>
      <c r="G32" s="384"/>
      <c r="H32" s="485"/>
      <c r="I32" s="486"/>
    </row>
    <row r="33" spans="1:9" ht="27.75" customHeight="1" thickBot="1" x14ac:dyDescent="0.35">
      <c r="A33" s="489" t="s">
        <v>48</v>
      </c>
      <c r="B33" s="490"/>
      <c r="C33" s="490"/>
      <c r="D33" s="490"/>
      <c r="E33" s="490"/>
      <c r="F33" s="490"/>
      <c r="G33" s="490"/>
      <c r="H33" s="479"/>
      <c r="I33" s="480"/>
    </row>
    <row r="34" spans="1:9" ht="25.5" customHeight="1" thickBot="1" x14ac:dyDescent="0.35">
      <c r="A34" s="464" t="s">
        <v>45</v>
      </c>
      <c r="B34" s="465"/>
      <c r="C34" s="465"/>
      <c r="D34" s="465"/>
      <c r="E34" s="465"/>
      <c r="F34" s="465"/>
      <c r="G34" s="466"/>
      <c r="H34" s="31"/>
      <c r="I34" s="32"/>
    </row>
    <row r="35" spans="1:9" ht="27.9" customHeight="1" thickBot="1" x14ac:dyDescent="0.35">
      <c r="A35" s="120"/>
      <c r="B35" s="121"/>
      <c r="C35" s="83" t="s">
        <v>165</v>
      </c>
      <c r="D35" s="83" t="s">
        <v>166</v>
      </c>
      <c r="E35" s="83" t="s">
        <v>167</v>
      </c>
      <c r="F35" s="83" t="s">
        <v>168</v>
      </c>
      <c r="G35" s="84" t="s">
        <v>169</v>
      </c>
      <c r="H35" s="83" t="s">
        <v>34</v>
      </c>
      <c r="I35" s="83" t="s">
        <v>3</v>
      </c>
    </row>
    <row r="36" spans="1:9" ht="20.399999999999999" customHeight="1" thickBot="1" x14ac:dyDescent="0.35">
      <c r="A36" s="306" t="s">
        <v>36</v>
      </c>
      <c r="B36" s="307"/>
      <c r="C36" s="122"/>
      <c r="D36" s="122"/>
      <c r="E36" s="122"/>
      <c r="F36" s="122"/>
      <c r="G36" s="123"/>
      <c r="H36" s="124"/>
      <c r="I36" s="497"/>
    </row>
    <row r="37" spans="1:9" ht="27.9" customHeight="1" thickBot="1" x14ac:dyDescent="0.35">
      <c r="A37" s="299" t="s">
        <v>31</v>
      </c>
      <c r="B37" s="300"/>
      <c r="C37" s="42" t="s">
        <v>9</v>
      </c>
      <c r="D37" s="42" t="s">
        <v>9</v>
      </c>
      <c r="E37" s="42" t="s">
        <v>10</v>
      </c>
      <c r="F37" s="42" t="s">
        <v>1</v>
      </c>
      <c r="G37" s="43" t="s">
        <v>0</v>
      </c>
      <c r="H37" s="130"/>
      <c r="I37" s="498"/>
    </row>
    <row r="38" spans="1:9" ht="27.9" customHeight="1" x14ac:dyDescent="0.3">
      <c r="A38" s="323" t="s">
        <v>238</v>
      </c>
      <c r="B38" s="324"/>
      <c r="C38" s="47">
        <v>0</v>
      </c>
      <c r="D38" s="47">
        <v>0</v>
      </c>
      <c r="E38" s="47">
        <v>0</v>
      </c>
      <c r="F38" s="47">
        <v>0</v>
      </c>
      <c r="G38" s="48">
        <v>0</v>
      </c>
      <c r="H38" s="131"/>
      <c r="I38" s="499" t="str">
        <f>IF(SUM(C38:G38)&gt;2,"Attention - l'affection de personnel ne peut pas dépasser deux ETP au niveau du projet / 
Achtung - die Personalausstattung darf auf Projektebene nicht mehr als zwei VZÄ betragen", "")</f>
        <v/>
      </c>
    </row>
    <row r="39" spans="1:9" ht="27.9" customHeight="1" x14ac:dyDescent="0.3">
      <c r="A39" s="309" t="s">
        <v>18</v>
      </c>
      <c r="B39" s="310"/>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72</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64</v>
      </c>
      <c r="G39" s="88">
        <f>IF(G37=Calculs_Listes!$E34,Calculs_Listes!$E35,IF(G37=Calculs_Listes!$F34,Calculs_Listes!$F35,IF(G37=Calculs_Listes!$G34,Calculs_Listes!$G35,IF(G37=Calculs_Listes!$H34,Calculs_Listes!$H35,""))))</f>
        <v>68</v>
      </c>
      <c r="H39" s="128">
        <f t="shared" ref="H39:H40" si="9">SUM(C39:G39)</f>
        <v>359</v>
      </c>
      <c r="I39" s="500"/>
    </row>
    <row r="40" spans="1:9" ht="27.9" customHeight="1" thickBot="1" x14ac:dyDescent="0.35">
      <c r="A40" s="311" t="s">
        <v>19</v>
      </c>
      <c r="B40" s="312"/>
      <c r="C40" s="101">
        <f>((C38*1720)*C39*$B$7)/12</f>
        <v>0</v>
      </c>
      <c r="D40" s="101">
        <f>((D38*1720)*D39*$B$7)/12</f>
        <v>0</v>
      </c>
      <c r="E40" s="101">
        <f>((E38*1720)*E39*$B$7)/12</f>
        <v>0</v>
      </c>
      <c r="F40" s="101">
        <f>((F38*1720)*F39*$B$7)/12</f>
        <v>0</v>
      </c>
      <c r="G40" s="102">
        <f>((G38*1720)*G39*$B$7)/12</f>
        <v>0</v>
      </c>
      <c r="H40" s="129">
        <f t="shared" si="9"/>
        <v>0</v>
      </c>
      <c r="I40" s="501"/>
    </row>
    <row r="41" spans="1:9" ht="36.6" customHeight="1" x14ac:dyDescent="0.3">
      <c r="A41" s="323" t="s">
        <v>239</v>
      </c>
      <c r="B41" s="324"/>
      <c r="C41" s="49">
        <v>0</v>
      </c>
      <c r="D41" s="49">
        <v>0</v>
      </c>
      <c r="E41" s="49">
        <v>0</v>
      </c>
      <c r="F41" s="49">
        <v>0</v>
      </c>
      <c r="G41" s="50">
        <v>0</v>
      </c>
      <c r="H41" s="131"/>
      <c r="I41" s="467" t="str">
        <f>IF(SUM(C41:G41)&gt;6,"Attention - l'affection de personnel ne peut pas dépasser deux ETP au niveau du projet / 
Achtung - die Personalausstattung darf auf Projektebene nicht mehr als zwei VZÄ betragen", "")</f>
        <v/>
      </c>
    </row>
    <row r="42" spans="1:9" ht="27.9" customHeight="1" x14ac:dyDescent="0.3">
      <c r="A42" s="309" t="s">
        <v>18</v>
      </c>
      <c r="B42" s="310"/>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47</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45</v>
      </c>
      <c r="H42" s="128">
        <f t="shared" ref="H42:H43" si="10">SUM(C42:G42)</f>
        <v>246</v>
      </c>
      <c r="I42" s="468"/>
    </row>
    <row r="43" spans="1:9" ht="27.9" customHeight="1" thickBot="1" x14ac:dyDescent="0.35">
      <c r="A43" s="311" t="s">
        <v>20</v>
      </c>
      <c r="B43" s="312"/>
      <c r="C43" s="101">
        <f>((C41*1720)*C42*$B$7)/12</f>
        <v>0</v>
      </c>
      <c r="D43" s="101">
        <f>((D41*1720)*D42*$B$7)/12</f>
        <v>0</v>
      </c>
      <c r="E43" s="101">
        <f>((E41*1720)*E42*$B$7)/12</f>
        <v>0</v>
      </c>
      <c r="F43" s="101">
        <f>((F41*1720)*F42*$B$7)/12</f>
        <v>0</v>
      </c>
      <c r="G43" s="102">
        <f>((G41*1720)*G42*$B$7)/12</f>
        <v>0</v>
      </c>
      <c r="H43" s="129">
        <f t="shared" si="10"/>
        <v>0</v>
      </c>
      <c r="I43" s="469"/>
    </row>
    <row r="44" spans="1:9" ht="27.9" customHeight="1" x14ac:dyDescent="0.3">
      <c r="A44" s="323" t="s">
        <v>240</v>
      </c>
      <c r="B44" s="324"/>
      <c r="C44" s="49">
        <v>0</v>
      </c>
      <c r="D44" s="49">
        <v>0</v>
      </c>
      <c r="E44" s="49">
        <v>0</v>
      </c>
      <c r="F44" s="49">
        <v>0</v>
      </c>
      <c r="G44" s="50">
        <v>0</v>
      </c>
      <c r="H44" s="131"/>
      <c r="I44" s="467"/>
    </row>
    <row r="45" spans="1:9" ht="27.9" customHeight="1" x14ac:dyDescent="0.3">
      <c r="A45" s="309" t="s">
        <v>18</v>
      </c>
      <c r="B45" s="310"/>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39</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28</v>
      </c>
      <c r="G45" s="88">
        <f>IF(G$37=Calculs_Listes!$E34,Calculs_Listes!$E37,IF(G$37=Calculs_Listes!$F34,Calculs_Listes!$F37,IF(G$37=Calculs_Listes!$G34,Calculs_Listes!$G37,IF(G$37=Calculs_Listes!$H34,Calculs_Listes!$H37,""))))</f>
        <v>33</v>
      </c>
      <c r="H45" s="128">
        <f t="shared" ref="H45:H46" si="11">SUM(C45:G45)</f>
        <v>185</v>
      </c>
      <c r="I45" s="468"/>
    </row>
    <row r="46" spans="1:9" ht="27.9" customHeight="1" thickBot="1" x14ac:dyDescent="0.35">
      <c r="A46" s="311" t="s">
        <v>21</v>
      </c>
      <c r="B46" s="312"/>
      <c r="C46" s="101">
        <f>((C44*1720)*C45*$B$7)/12</f>
        <v>0</v>
      </c>
      <c r="D46" s="101">
        <f>((D44*1720)*D45*$B$7)/12</f>
        <v>0</v>
      </c>
      <c r="E46" s="101">
        <f>((E44*1720)*E45*$B$7)/12</f>
        <v>0</v>
      </c>
      <c r="F46" s="101">
        <f>((F44*1720)*F45*$B$7)/12</f>
        <v>0</v>
      </c>
      <c r="G46" s="102">
        <f>((G44*1720)*G45*$B$7)/12</f>
        <v>0</v>
      </c>
      <c r="H46" s="129">
        <f t="shared" si="11"/>
        <v>0</v>
      </c>
      <c r="I46" s="469"/>
    </row>
    <row r="47" spans="1:9" ht="27.9" customHeight="1" x14ac:dyDescent="0.3">
      <c r="A47" s="360" t="s">
        <v>241</v>
      </c>
      <c r="B47" s="361"/>
      <c r="C47" s="51">
        <v>0</v>
      </c>
      <c r="D47" s="51">
        <v>0</v>
      </c>
      <c r="E47" s="51">
        <v>0</v>
      </c>
      <c r="F47" s="51">
        <v>0</v>
      </c>
      <c r="G47" s="52">
        <v>0</v>
      </c>
      <c r="H47" s="132"/>
      <c r="I47" s="467"/>
    </row>
    <row r="48" spans="1:9" ht="27.9" customHeight="1" x14ac:dyDescent="0.3">
      <c r="A48" s="309" t="s">
        <v>18</v>
      </c>
      <c r="B48" s="310"/>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33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23</v>
      </c>
      <c r="G48" s="89">
        <f>IF(G$37=Calculs_Listes!$E34,Calculs_Listes!$E38,IF(G$37=Calculs_Listes!$F34,Calculs_Listes!$F38,IF(G$37=Calculs_Listes!$G34,Calculs_Listes!$G38,IF(G$37=Calculs_Listes!$H34,Calculs_Listes!$H38,""))))</f>
        <v>25</v>
      </c>
      <c r="H48" s="128">
        <f t="shared" ref="H48:H57" si="12">SUM(C48:G48)</f>
        <v>153</v>
      </c>
      <c r="I48" s="468"/>
    </row>
    <row r="49" spans="1:16" ht="27.9" customHeight="1" thickBot="1" x14ac:dyDescent="0.35">
      <c r="A49" s="311" t="s">
        <v>22</v>
      </c>
      <c r="B49" s="312"/>
      <c r="C49" s="101">
        <f>((C47*1720)*C48*$B$7)/12</f>
        <v>0</v>
      </c>
      <c r="D49" s="101">
        <f>((D47*1720)*D48*$B$7)/12</f>
        <v>0</v>
      </c>
      <c r="E49" s="101">
        <f>((E47*1720)*E48*$B$7)/12</f>
        <v>0</v>
      </c>
      <c r="F49" s="101">
        <f>((F47*1720)*F48*$B$7)/12</f>
        <v>0</v>
      </c>
      <c r="G49" s="102">
        <f>((G47*1720)*G48*$B$7)/12</f>
        <v>0</v>
      </c>
      <c r="H49" s="133">
        <f t="shared" si="12"/>
        <v>0</v>
      </c>
      <c r="I49" s="468"/>
    </row>
    <row r="50" spans="1:16" ht="27.9" customHeight="1" thickBot="1" x14ac:dyDescent="0.35">
      <c r="A50" s="457" t="s">
        <v>23</v>
      </c>
      <c r="B50" s="458"/>
      <c r="C50" s="5">
        <f>SUM(C40,C43,C46,C49)</f>
        <v>0</v>
      </c>
      <c r="D50" s="5">
        <f t="shared" ref="D50:G50" si="13">SUM(D40,D43,D46,D49)</f>
        <v>0</v>
      </c>
      <c r="E50" s="5">
        <f t="shared" si="13"/>
        <v>0</v>
      </c>
      <c r="F50" s="5">
        <f t="shared" si="13"/>
        <v>0</v>
      </c>
      <c r="G50" s="6">
        <f t="shared" si="13"/>
        <v>0</v>
      </c>
      <c r="H50" s="134">
        <f t="shared" si="12"/>
        <v>0</v>
      </c>
      <c r="I50" s="135"/>
    </row>
    <row r="51" spans="1:16" ht="27.9" customHeight="1" thickBot="1" x14ac:dyDescent="0.35">
      <c r="A51" s="323" t="s">
        <v>213</v>
      </c>
      <c r="B51" s="324"/>
      <c r="C51" s="44">
        <f>C50*0.15</f>
        <v>0</v>
      </c>
      <c r="D51" s="44">
        <f t="shared" ref="D51:G51" si="14">D50*0.15</f>
        <v>0</v>
      </c>
      <c r="E51" s="44">
        <f t="shared" si="14"/>
        <v>0</v>
      </c>
      <c r="F51" s="44">
        <f t="shared" si="14"/>
        <v>0</v>
      </c>
      <c r="G51" s="46">
        <f t="shared" si="14"/>
        <v>0</v>
      </c>
      <c r="H51" s="136">
        <f t="shared" si="12"/>
        <v>0</v>
      </c>
      <c r="I51" s="467"/>
    </row>
    <row r="52" spans="1:16" ht="27.9" customHeight="1" thickBot="1" x14ac:dyDescent="0.35">
      <c r="A52" s="311" t="s">
        <v>214</v>
      </c>
      <c r="B52" s="312"/>
      <c r="C52" s="53">
        <f>C50*0.05</f>
        <v>0</v>
      </c>
      <c r="D52" s="53">
        <f t="shared" ref="D52:G52" si="15">D50*0.05</f>
        <v>0</v>
      </c>
      <c r="E52" s="53">
        <f t="shared" si="15"/>
        <v>0</v>
      </c>
      <c r="F52" s="53">
        <f t="shared" si="15"/>
        <v>0</v>
      </c>
      <c r="G52" s="54">
        <f t="shared" si="15"/>
        <v>0</v>
      </c>
      <c r="H52" s="137">
        <f t="shared" si="12"/>
        <v>0</v>
      </c>
      <c r="I52" s="468"/>
    </row>
    <row r="53" spans="1:16" ht="27.9" customHeight="1" thickBot="1" x14ac:dyDescent="0.35">
      <c r="A53" s="358" t="s">
        <v>23</v>
      </c>
      <c r="B53" s="359"/>
      <c r="C53" s="7">
        <f>C51+C52</f>
        <v>0</v>
      </c>
      <c r="D53" s="7">
        <f t="shared" ref="D53:G53" si="16">D51+D52</f>
        <v>0</v>
      </c>
      <c r="E53" s="7">
        <f t="shared" si="16"/>
        <v>0</v>
      </c>
      <c r="F53" s="7">
        <f t="shared" si="16"/>
        <v>0</v>
      </c>
      <c r="G53" s="8">
        <f t="shared" si="16"/>
        <v>0</v>
      </c>
      <c r="H53" s="134">
        <f t="shared" si="12"/>
        <v>0</v>
      </c>
      <c r="I53" s="135"/>
    </row>
    <row r="54" spans="1:16" ht="27.9" customHeight="1" x14ac:dyDescent="0.3">
      <c r="A54" s="75" t="s">
        <v>26</v>
      </c>
      <c r="B54" s="125">
        <v>31500</v>
      </c>
      <c r="C54" s="44"/>
      <c r="D54" s="44"/>
      <c r="E54" s="44"/>
      <c r="F54" s="44"/>
      <c r="G54" s="45"/>
      <c r="H54" s="132">
        <f t="shared" si="12"/>
        <v>0</v>
      </c>
      <c r="I54" s="138" t="str">
        <f>IF(SUM(C54:G54)&gt;B54,"Attention - valeur max dépassée / 
Achtung - max. Wert überschritten","")</f>
        <v/>
      </c>
      <c r="P54" t="s">
        <v>97</v>
      </c>
    </row>
    <row r="55" spans="1:16" ht="27.9" customHeight="1" thickBot="1" x14ac:dyDescent="0.35">
      <c r="A55" s="126" t="s">
        <v>232</v>
      </c>
      <c r="B55" s="127">
        <v>5900</v>
      </c>
      <c r="C55" s="53"/>
      <c r="D55" s="53"/>
      <c r="E55" s="53"/>
      <c r="F55" s="53"/>
      <c r="G55" s="55"/>
      <c r="H55" s="133">
        <f t="shared" si="12"/>
        <v>0</v>
      </c>
      <c r="I55" s="139" t="str">
        <f>IF(SUM(C55:G55)&gt;B55,"Attention - valeur max dépassée / 
Achtung - max. Wert überschritten","")</f>
        <v/>
      </c>
      <c r="P55" t="s">
        <v>97</v>
      </c>
    </row>
    <row r="56" spans="1:16" ht="27.9" customHeight="1" thickBot="1" x14ac:dyDescent="0.35">
      <c r="A56" s="299" t="s">
        <v>23</v>
      </c>
      <c r="B56" s="300"/>
      <c r="C56" s="9">
        <f>C54+C55</f>
        <v>0</v>
      </c>
      <c r="D56" s="9">
        <f t="shared" ref="D56:G56" si="17">D54+D55</f>
        <v>0</v>
      </c>
      <c r="E56" s="9">
        <f t="shared" si="17"/>
        <v>0</v>
      </c>
      <c r="F56" s="9">
        <f t="shared" si="17"/>
        <v>0</v>
      </c>
      <c r="G56" s="10">
        <f t="shared" si="17"/>
        <v>0</v>
      </c>
      <c r="H56" s="134">
        <f t="shared" si="12"/>
        <v>0</v>
      </c>
      <c r="I56" s="135"/>
    </row>
    <row r="57" spans="1:16" ht="27.9" customHeight="1" thickBot="1" x14ac:dyDescent="0.35">
      <c r="A57" s="299" t="s">
        <v>53</v>
      </c>
      <c r="B57" s="300"/>
      <c r="C57" s="11">
        <f>C56+C53+C50</f>
        <v>0</v>
      </c>
      <c r="D57" s="11">
        <f t="shared" ref="D57:G57" si="18">D56+D53+D50</f>
        <v>0</v>
      </c>
      <c r="E57" s="11">
        <f t="shared" si="18"/>
        <v>0</v>
      </c>
      <c r="F57" s="11">
        <f t="shared" si="18"/>
        <v>0</v>
      </c>
      <c r="G57" s="12">
        <f t="shared" si="18"/>
        <v>0</v>
      </c>
      <c r="H57" s="134">
        <f t="shared" si="12"/>
        <v>0</v>
      </c>
      <c r="I57" s="134"/>
    </row>
    <row r="58" spans="1:16" ht="27.75" customHeight="1" thickBot="1" x14ac:dyDescent="0.35">
      <c r="A58" s="487" t="s">
        <v>47</v>
      </c>
      <c r="B58" s="491"/>
      <c r="C58" s="491"/>
      <c r="D58" s="491"/>
      <c r="E58" s="491"/>
      <c r="F58" s="491"/>
      <c r="G58" s="488"/>
      <c r="H58" s="487"/>
      <c r="I58" s="488"/>
    </row>
    <row r="59" spans="1:16" ht="25.5" customHeight="1" thickBot="1" x14ac:dyDescent="0.35">
      <c r="A59" s="494" t="s">
        <v>46</v>
      </c>
      <c r="B59" s="495"/>
      <c r="C59" s="495"/>
      <c r="D59" s="495"/>
      <c r="E59" s="495"/>
      <c r="F59" s="495"/>
      <c r="G59" s="496"/>
      <c r="H59" s="502" t="s">
        <v>215</v>
      </c>
      <c r="I59" s="503"/>
    </row>
    <row r="60" spans="1:16" ht="25.5" customHeight="1" thickBot="1" x14ac:dyDescent="0.35">
      <c r="A60" s="319" t="s">
        <v>65</v>
      </c>
      <c r="B60" s="320"/>
      <c r="C60" s="476" t="str">
        <f>B4</f>
        <v>X</v>
      </c>
      <c r="D60" s="477"/>
      <c r="E60" s="477"/>
      <c r="F60" s="477"/>
      <c r="G60" s="478"/>
      <c r="H60" s="504"/>
      <c r="I60" s="505"/>
    </row>
    <row r="61" spans="1:16" ht="25.5" customHeight="1" thickBot="1" x14ac:dyDescent="0.35">
      <c r="A61" s="295"/>
      <c r="B61" s="296"/>
      <c r="C61" s="343">
        <f>E6-H57</f>
        <v>0</v>
      </c>
      <c r="D61" s="344"/>
      <c r="E61" s="344"/>
      <c r="F61" s="344"/>
      <c r="G61" s="345"/>
      <c r="H61" s="504"/>
      <c r="I61" s="505"/>
    </row>
    <row r="62" spans="1:16" ht="35.25" customHeight="1" x14ac:dyDescent="0.3">
      <c r="A62" s="140" t="s">
        <v>73</v>
      </c>
      <c r="B62" s="141" t="s">
        <v>72</v>
      </c>
      <c r="C62" s="470">
        <f>IF(ISERROR(IF($F$4="OSP8/SZ8",(($C$61/$C$11)*$E$11),"")+IF($F$4="OSP8/SZ8",(($C$61/$C$11)*$F$11),"")+IF($F$4="OSP8/SZ8",(($C$61/$C$11)*$G$11),"")),"",IF($F$4="OSP8/SZ8",(($C$61/$C$11)*$E$11),"")+IF($F$4="OSP8/SZ8",(($C$61/$C$11)*$F$11),"")+IF($F$4="OSP8/SZ8",(($C$61/$C$11)*$G$11),""))</f>
        <v>0</v>
      </c>
      <c r="D62" s="471"/>
      <c r="E62" s="142" t="s">
        <v>74</v>
      </c>
      <c r="F62" s="313" t="str">
        <f>IF(ISERROR(IF(OR($F$4="OSP9/SZ9",$F$4="OSP11/SZ11"),(($C$61/$C$11)*$E$12),"")+IF(OR($F$4="OSP9/SZ9",$F$4="OSP11/SZ11"),(($C$61/$C$11)*$F$12),"")+IF(OR($F$4="OSP9/SZ9",$F$4="OSP11/SZ11"),(($C$61/$C$11)*$G$12),"")),"",IF(OR($F$4="OSP9/SZ9",$F$4="OSP11/SZ11"),(($C$61/$C$11)*$E$12),"")+IF(OR($F$4="OSP9/SZ9",$F$4="OSP11/SZ11"),(($C$61/$C$11)*$F$12),"")+IF(OR($F$4="OSP9/SZ9",$F$4="OSP11/SZ11"),(($C$61/$C$11)*$G$12),""))</f>
        <v/>
      </c>
      <c r="G62" s="314"/>
      <c r="H62" s="504"/>
      <c r="I62" s="505"/>
    </row>
    <row r="63" spans="1:16" ht="35.25" customHeight="1" x14ac:dyDescent="0.3">
      <c r="A63" s="143" t="s">
        <v>70</v>
      </c>
      <c r="B63" s="144" t="s">
        <v>72</v>
      </c>
      <c r="C63" s="472"/>
      <c r="D63" s="473"/>
      <c r="E63" s="145" t="s">
        <v>74</v>
      </c>
      <c r="F63" s="315"/>
      <c r="G63" s="316"/>
      <c r="H63" s="504"/>
      <c r="I63" s="505"/>
    </row>
    <row r="64" spans="1:16" ht="35.25" customHeight="1" thickBot="1" x14ac:dyDescent="0.35">
      <c r="A64" s="146" t="s">
        <v>71</v>
      </c>
      <c r="B64" s="147" t="s">
        <v>72</v>
      </c>
      <c r="C64" s="474"/>
      <c r="D64" s="475"/>
      <c r="E64" s="148" t="s">
        <v>74</v>
      </c>
      <c r="F64" s="317"/>
      <c r="G64" s="318"/>
      <c r="H64" s="506"/>
      <c r="I64" s="507"/>
    </row>
    <row r="65" spans="1:9" ht="25.5" customHeight="1" thickBot="1" x14ac:dyDescent="0.35">
      <c r="A65" s="319" t="s">
        <v>66</v>
      </c>
      <c r="B65" s="320"/>
      <c r="C65" s="83" t="s">
        <v>165</v>
      </c>
      <c r="D65" s="83" t="s">
        <v>166</v>
      </c>
      <c r="E65" s="83" t="s">
        <v>167</v>
      </c>
      <c r="F65" s="83" t="s">
        <v>168</v>
      </c>
      <c r="G65" s="84" t="s">
        <v>169</v>
      </c>
      <c r="H65" s="83" t="s">
        <v>34</v>
      </c>
      <c r="I65" s="83" t="s">
        <v>3</v>
      </c>
    </row>
    <row r="66" spans="1:9" ht="25.5" customHeight="1" thickBot="1" x14ac:dyDescent="0.35">
      <c r="A66" s="508"/>
      <c r="B66" s="509"/>
      <c r="C66" s="165">
        <f>IF(C17-C57&lt;0,0,C17-C57)</f>
        <v>0</v>
      </c>
      <c r="D66" s="165">
        <f>IF(D17-D57&lt;0,0,D17-D57)</f>
        <v>0</v>
      </c>
      <c r="E66" s="165">
        <f>IF(E17-E57&lt;0,0,E17-E57)</f>
        <v>0</v>
      </c>
      <c r="F66" s="165">
        <f>IF(F17-F57&lt;0,0,F17-F57)</f>
        <v>0</v>
      </c>
      <c r="G66" s="166">
        <f>IF(G17-G57&lt;0,0,G17-G57)</f>
        <v>0</v>
      </c>
      <c r="H66" s="132">
        <f>SUM(C66:G66)</f>
        <v>0</v>
      </c>
      <c r="I66" s="499" t="str">
        <f>IF(F62="","","Attention! Les OSP9 &amp; 11 ne permettent pas le cofinancement de dépenses d'infrastructures / Achtung! Die SZ9 &amp; 11 erlauben keine Kofinanzierung von Infrastrukturausgaben")</f>
        <v/>
      </c>
    </row>
    <row r="67" spans="1:9" ht="26.25" customHeight="1" x14ac:dyDescent="0.3">
      <c r="A67" s="323" t="s">
        <v>50</v>
      </c>
      <c r="B67" s="324"/>
      <c r="C67" s="297">
        <f>ROUNDDOWN(IF($F$4="OSP8/SZ8",(((C$66/$C$11)*$E$11)+((C$66/$C$11)*$G$11)+(C$66/$C$11)*$F$11),((C$66/$C$11)*$E$12)+((C$66/$C$11)*$G$12)+((C$66/$C$11)*$F$12)),0)</f>
        <v>0</v>
      </c>
      <c r="D67" s="297">
        <f>ROUNDDOWN(IF($F$4="OSP8/SZ8",(((D$66/$C$11)*$E$11)+((D$66/$C$11)*$G$11)+(D$66/$C$11)*$F$11),((D$66/$C$11)*$E$12)+((D$66/$C$11)*$G$12)+((D$66/$C$11)*$F$12)),0)</f>
        <v>0</v>
      </c>
      <c r="E67" s="297">
        <f>ROUNDDOWN(IF($F$4="OSP8/SZ8",(((E$66/$C$11)*$E$11)+((E$66/$C$11)*$G$11)+(E$66/$C$11)*$F$11),((E$66/$C$11)*$E$12)+((E$66/$C$11)*$G$12)+((E$66/$C$11)*$F$12)),0)</f>
        <v>0</v>
      </c>
      <c r="F67" s="297">
        <f>ROUNDDOWN(IF($F$4="OSP8/SZ8",(((F$66/$C$11)*$E$11)+((F$66/$C$11)*$G$11)+(F$66/$C$11)*$F$11),((F$66/$C$11)*$E$12)+((F$66/$C$11)*$G$12)+((F$66/$C$11)*$F$12)),0)</f>
        <v>0</v>
      </c>
      <c r="G67" s="297">
        <f>ROUNDDOWN(IF($F$4="OSP8/SZ8",(((G$66/$C$11)*$E$11)+((G$66/$C$11)*$G$11)+(G$66/$C$11)*$F$11),((G$66/$C$11)*$E$12)+((G$66/$C$11)*$G$12)+((G$66/$C$11)*$F$12)),0)</f>
        <v>0</v>
      </c>
      <c r="H67" s="510">
        <f>SUM(C67:G69)</f>
        <v>0</v>
      </c>
      <c r="I67" s="500"/>
    </row>
    <row r="68" spans="1:9" ht="26.25" customHeight="1" x14ac:dyDescent="0.3">
      <c r="A68" s="354" t="s">
        <v>52</v>
      </c>
      <c r="B68" s="355"/>
      <c r="C68" s="325"/>
      <c r="D68" s="325"/>
      <c r="E68" s="325"/>
      <c r="F68" s="325"/>
      <c r="G68" s="325"/>
      <c r="H68" s="510"/>
      <c r="I68" s="500"/>
    </row>
    <row r="69" spans="1:9" ht="26.25" customHeight="1" thickBot="1" x14ac:dyDescent="0.35">
      <c r="A69" s="356" t="s">
        <v>51</v>
      </c>
      <c r="B69" s="357"/>
      <c r="C69" s="298"/>
      <c r="D69" s="298"/>
      <c r="E69" s="298"/>
      <c r="F69" s="298"/>
      <c r="G69" s="298"/>
      <c r="H69" s="511"/>
      <c r="I69" s="500"/>
    </row>
    <row r="70" spans="1:9" ht="20.399999999999999" customHeight="1" thickBot="1" x14ac:dyDescent="0.35">
      <c r="A70" s="306" t="s">
        <v>36</v>
      </c>
      <c r="B70" s="307"/>
      <c r="C70" s="122"/>
      <c r="D70" s="149"/>
      <c r="E70" s="149"/>
      <c r="F70" s="150"/>
      <c r="G70" s="151"/>
      <c r="H70" s="83" t="s">
        <v>34</v>
      </c>
      <c r="I70" s="83" t="s">
        <v>3</v>
      </c>
    </row>
    <row r="71" spans="1:9" ht="31.5" customHeight="1" x14ac:dyDescent="0.3">
      <c r="A71" s="323" t="s">
        <v>24</v>
      </c>
      <c r="B71" s="324"/>
      <c r="C71" s="44">
        <v>0</v>
      </c>
      <c r="D71" s="44">
        <v>0</v>
      </c>
      <c r="E71" s="44">
        <v>0</v>
      </c>
      <c r="F71" s="44">
        <v>0</v>
      </c>
      <c r="G71" s="45">
        <v>0</v>
      </c>
      <c r="H71" s="132">
        <f>SUM(C71:G71)</f>
        <v>0</v>
      </c>
      <c r="I71" s="499" t="str">
        <f>IF(AND(H72&gt;0,F62&gt;0),"Attention! Les OSP9&amp;11 ne permettent pas le financement de frais d'infrastructures, veuillez corriger / Achtung! Die SZ9&amp;11 erlauben keine Finanzierung von Infrastrukturkosten, bitte korrigieren. ","")</f>
        <v/>
      </c>
    </row>
    <row r="72" spans="1:9" ht="31.5" customHeight="1" x14ac:dyDescent="0.3">
      <c r="A72" s="309" t="s">
        <v>25</v>
      </c>
      <c r="B72" s="310"/>
      <c r="C72" s="56"/>
      <c r="D72" s="56"/>
      <c r="E72" s="56"/>
      <c r="F72" s="56"/>
      <c r="G72" s="57"/>
      <c r="H72" s="128">
        <f t="shared" ref="H72:H73" si="19">SUM(C72:G72)</f>
        <v>0</v>
      </c>
      <c r="I72" s="500"/>
    </row>
    <row r="73" spans="1:9" ht="31.5" customHeight="1" thickBot="1" x14ac:dyDescent="0.35">
      <c r="A73" s="311" t="s">
        <v>71</v>
      </c>
      <c r="B73" s="312"/>
      <c r="C73" s="53"/>
      <c r="D73" s="53"/>
      <c r="E73" s="53"/>
      <c r="F73" s="53"/>
      <c r="G73" s="55"/>
      <c r="H73" s="133">
        <f t="shared" si="19"/>
        <v>0</v>
      </c>
      <c r="I73" s="500"/>
    </row>
    <row r="74" spans="1:9" ht="31.5" customHeight="1" thickBot="1" x14ac:dyDescent="0.35">
      <c r="A74" s="299" t="s">
        <v>23</v>
      </c>
      <c r="B74" s="300"/>
      <c r="C74" s="9">
        <f>SUM(C71:C73)</f>
        <v>0</v>
      </c>
      <c r="D74" s="9">
        <f t="shared" ref="D74:G74" si="20">SUM(D71:D73)</f>
        <v>0</v>
      </c>
      <c r="E74" s="9">
        <f t="shared" si="20"/>
        <v>0</v>
      </c>
      <c r="F74" s="9">
        <f t="shared" si="20"/>
        <v>0</v>
      </c>
      <c r="G74" s="10">
        <f t="shared" si="20"/>
        <v>0</v>
      </c>
      <c r="H74" s="134">
        <f>SUM(C74:G74)</f>
        <v>0</v>
      </c>
      <c r="I74" s="499" t="str">
        <f>IF(OR(C67&lt;C74,D67&lt;D74,E67&lt;E74,F67&lt;F74,G67&lt;G74,H67&lt;H74),CONCATENATE("Allocation totale dépassée ! Vérifiez la répartition des frais et / ou l'allocation totale des catégories de dépenses 
","Gesamtzuweisung überschritten! Überprüfen Sie die Kostenverteilung und / oder die Gesamtzuweisung der Kostenkategorien"),"")</f>
        <v/>
      </c>
    </row>
    <row r="75" spans="1:9" ht="31.5" customHeight="1" thickBot="1" x14ac:dyDescent="0.35">
      <c r="A75" s="299" t="s">
        <v>54</v>
      </c>
      <c r="B75" s="300"/>
      <c r="C75" s="11">
        <f>C74</f>
        <v>0</v>
      </c>
      <c r="D75" s="11">
        <f>D74</f>
        <v>0</v>
      </c>
      <c r="E75" s="11">
        <f>E74</f>
        <v>0</v>
      </c>
      <c r="F75" s="11">
        <f>F74</f>
        <v>0</v>
      </c>
      <c r="G75" s="12">
        <f>G74</f>
        <v>0</v>
      </c>
      <c r="H75" s="134">
        <f>SUM(C75:G75)</f>
        <v>0</v>
      </c>
      <c r="I75" s="500"/>
    </row>
    <row r="76" spans="1:9" ht="31.5" customHeight="1" thickBot="1" x14ac:dyDescent="0.35">
      <c r="A76" s="299" t="s">
        <v>17</v>
      </c>
      <c r="B76" s="300"/>
      <c r="C76" s="149">
        <f>SUM(C67:C69)-SUM(C71:C73)</f>
        <v>0</v>
      </c>
      <c r="D76" s="149">
        <f>SUM(D67:D69)-SUM(D71:D73)</f>
        <v>0</v>
      </c>
      <c r="E76" s="149">
        <f>SUM(E67:E69)-SUM(E71:E73)</f>
        <v>0</v>
      </c>
      <c r="F76" s="149">
        <f>SUM(F67:F69)-SUM(F71:F73)</f>
        <v>0</v>
      </c>
      <c r="G76" s="152">
        <f>SUM(G67:G69)-SUM(G71:G73)</f>
        <v>0</v>
      </c>
      <c r="H76" s="134">
        <f>SUM(C76:G76)</f>
        <v>0</v>
      </c>
      <c r="I76" s="500"/>
    </row>
    <row r="77" spans="1:9" ht="27.75" customHeight="1" thickBot="1" x14ac:dyDescent="0.35">
      <c r="A77" s="512" t="s">
        <v>56</v>
      </c>
      <c r="B77" s="513"/>
      <c r="C77" s="513"/>
      <c r="D77" s="513"/>
      <c r="E77" s="513"/>
      <c r="F77" s="513"/>
      <c r="G77" s="514"/>
      <c r="H77" s="29"/>
      <c r="I77" s="30"/>
    </row>
    <row r="78" spans="1:9" ht="27.75" customHeight="1" thickBot="1" x14ac:dyDescent="0.35">
      <c r="A78" s="306"/>
      <c r="B78" s="307"/>
      <c r="C78" s="83" t="s">
        <v>165</v>
      </c>
      <c r="D78" s="83" t="s">
        <v>166</v>
      </c>
      <c r="E78" s="83" t="s">
        <v>167</v>
      </c>
      <c r="F78" s="83" t="s">
        <v>168</v>
      </c>
      <c r="G78" s="84" t="s">
        <v>169</v>
      </c>
      <c r="H78" s="83" t="s">
        <v>34</v>
      </c>
      <c r="I78" s="83" t="s">
        <v>3</v>
      </c>
    </row>
    <row r="79" spans="1:9" ht="27.9" customHeight="1" thickBot="1" x14ac:dyDescent="0.35">
      <c r="A79" s="295" t="s">
        <v>55</v>
      </c>
      <c r="B79" s="296"/>
      <c r="C79" s="11">
        <f>C57+C75</f>
        <v>0</v>
      </c>
      <c r="D79" s="11">
        <f>D57+D75</f>
        <v>0</v>
      </c>
      <c r="E79" s="11">
        <f>E57+E75</f>
        <v>0</v>
      </c>
      <c r="F79" s="11">
        <f>F57+F75</f>
        <v>0</v>
      </c>
      <c r="G79" s="12">
        <f>G57+G75</f>
        <v>0</v>
      </c>
      <c r="H79" s="134">
        <f t="shared" ref="H79" si="21">SUM(C79:G79)</f>
        <v>0</v>
      </c>
      <c r="I79" s="467"/>
    </row>
    <row r="80" spans="1:9" ht="27.9" customHeight="1" thickBot="1" x14ac:dyDescent="0.35">
      <c r="A80" s="299" t="s">
        <v>17</v>
      </c>
      <c r="B80" s="300"/>
      <c r="C80" s="154"/>
      <c r="D80" s="154"/>
      <c r="E80" s="154"/>
      <c r="F80" s="154"/>
      <c r="G80" s="155"/>
      <c r="H80" s="153"/>
      <c r="I80" s="469"/>
    </row>
    <row r="81" spans="1:7" x14ac:dyDescent="0.3">
      <c r="A81" s="3" t="s">
        <v>30</v>
      </c>
      <c r="B81" s="164" t="s">
        <v>33</v>
      </c>
      <c r="C81" s="3"/>
      <c r="D81" s="3"/>
      <c r="E81" s="3"/>
      <c r="F81" s="3"/>
      <c r="G81" s="3"/>
    </row>
    <row r="82" spans="1:7" x14ac:dyDescent="0.3">
      <c r="A82" s="3"/>
      <c r="B82" s="164" t="s">
        <v>196</v>
      </c>
      <c r="C82" s="3"/>
      <c r="D82" s="3"/>
      <c r="E82" s="3"/>
      <c r="F82" s="3"/>
      <c r="G82" s="3"/>
    </row>
    <row r="83" spans="1:7" x14ac:dyDescent="0.3">
      <c r="A83" s="3"/>
      <c r="B83" s="164" t="s">
        <v>170</v>
      </c>
      <c r="C83" s="3"/>
      <c r="D83" s="3"/>
      <c r="E83" s="3"/>
      <c r="F83" s="3"/>
      <c r="G83" s="3"/>
    </row>
    <row r="85" spans="1:7" ht="15" thickBot="1" x14ac:dyDescent="0.35"/>
    <row r="86" spans="1:7" ht="15" thickBot="1" x14ac:dyDescent="0.35">
      <c r="A86" s="205" t="s">
        <v>30</v>
      </c>
      <c r="B86" s="435" t="s">
        <v>171</v>
      </c>
      <c r="C86" s="432">
        <v>1720</v>
      </c>
      <c r="D86" s="432" t="s">
        <v>242</v>
      </c>
      <c r="E86" s="462" t="s">
        <v>193</v>
      </c>
      <c r="F86" s="385"/>
    </row>
    <row r="87" spans="1:7" ht="15" thickBot="1" x14ac:dyDescent="0.35">
      <c r="A87" s="3"/>
      <c r="B87" s="436"/>
      <c r="C87" s="434"/>
      <c r="D87" s="434"/>
      <c r="E87" s="463"/>
      <c r="F87" s="387"/>
    </row>
    <row r="88" spans="1:7" x14ac:dyDescent="0.3">
      <c r="A88" s="3"/>
      <c r="B88" s="429" t="s">
        <v>172</v>
      </c>
      <c r="C88" s="432"/>
      <c r="D88" s="199">
        <v>0.1</v>
      </c>
      <c r="E88" s="200">
        <f t="shared" ref="E88:E93" si="22">$C$86*D88</f>
        <v>172</v>
      </c>
      <c r="F88" s="244" t="s">
        <v>193</v>
      </c>
    </row>
    <row r="89" spans="1:7" x14ac:dyDescent="0.3">
      <c r="A89" s="3"/>
      <c r="B89" s="430"/>
      <c r="C89" s="433"/>
      <c r="D89" s="201">
        <v>0.2</v>
      </c>
      <c r="E89" s="202">
        <f t="shared" si="22"/>
        <v>344</v>
      </c>
      <c r="F89" s="245" t="s">
        <v>193</v>
      </c>
    </row>
    <row r="90" spans="1:7" x14ac:dyDescent="0.3">
      <c r="A90" s="3"/>
      <c r="B90" s="430"/>
      <c r="C90" s="433"/>
      <c r="D90" s="201">
        <v>0.5</v>
      </c>
      <c r="E90" s="202">
        <f t="shared" si="22"/>
        <v>860</v>
      </c>
      <c r="F90" s="245" t="s">
        <v>193</v>
      </c>
    </row>
    <row r="91" spans="1:7" x14ac:dyDescent="0.3">
      <c r="A91" s="3"/>
      <c r="B91" s="430"/>
      <c r="C91" s="433"/>
      <c r="D91" s="201">
        <v>0.75</v>
      </c>
      <c r="E91" s="202">
        <f t="shared" si="22"/>
        <v>1290</v>
      </c>
      <c r="F91" s="245" t="s">
        <v>193</v>
      </c>
    </row>
    <row r="92" spans="1:7" x14ac:dyDescent="0.3">
      <c r="A92" s="3"/>
      <c r="B92" s="430"/>
      <c r="C92" s="433"/>
      <c r="D92" s="201">
        <v>0.8</v>
      </c>
      <c r="E92" s="202">
        <f t="shared" si="22"/>
        <v>1376</v>
      </c>
      <c r="F92" s="245" t="s">
        <v>193</v>
      </c>
    </row>
    <row r="93" spans="1:7" ht="15" thickBot="1" x14ac:dyDescent="0.35">
      <c r="A93" s="3"/>
      <c r="B93" s="431"/>
      <c r="C93" s="434"/>
      <c r="D93" s="203">
        <v>0.9</v>
      </c>
      <c r="E93" s="204">
        <f t="shared" si="22"/>
        <v>1548</v>
      </c>
      <c r="F93" s="246" t="s">
        <v>193</v>
      </c>
    </row>
  </sheetData>
  <sheetProtection algorithmName="SHA-512" hashValue="JQppxqY4LllQIvYgBr4Uo+ZgzaIkt11NL3uebvPUHaove02HpJIHYya1tt55uU84TrU1I66SIT7h2K2RjehwqA==" saltValue="0c0zlQBopJpV4dAwiIgqGQ==" spinCount="100000" sheet="1" objects="1" scenarios="1" selectLockedCells="1" selectUnlockedCells="1"/>
  <mergeCells count="112">
    <mergeCell ref="B86:B87"/>
    <mergeCell ref="C86:C87"/>
    <mergeCell ref="D86:D87"/>
    <mergeCell ref="B88:B93"/>
    <mergeCell ref="C88:C93"/>
    <mergeCell ref="A16:B16"/>
    <mergeCell ref="A24:B24"/>
    <mergeCell ref="A26:B26"/>
    <mergeCell ref="A38:B38"/>
    <mergeCell ref="A39:B39"/>
    <mergeCell ref="A37:B37"/>
    <mergeCell ref="A25:B25"/>
    <mergeCell ref="A23:B23"/>
    <mergeCell ref="A20:B20"/>
    <mergeCell ref="A76:B76"/>
    <mergeCell ref="A60:B60"/>
    <mergeCell ref="C61:G61"/>
    <mergeCell ref="A46:B46"/>
    <mergeCell ref="A41:B41"/>
    <mergeCell ref="A42:B42"/>
    <mergeCell ref="A43:B43"/>
    <mergeCell ref="A44:B44"/>
    <mergeCell ref="H1:I5"/>
    <mergeCell ref="H6:I6"/>
    <mergeCell ref="D1:G1"/>
    <mergeCell ref="E6:G6"/>
    <mergeCell ref="D3:G3"/>
    <mergeCell ref="E7:G7"/>
    <mergeCell ref="B4:C5"/>
    <mergeCell ref="A4:A5"/>
    <mergeCell ref="A17:B17"/>
    <mergeCell ref="A1:C1"/>
    <mergeCell ref="B7:C7"/>
    <mergeCell ref="A3:C3"/>
    <mergeCell ref="B6:C6"/>
    <mergeCell ref="A2:G2"/>
    <mergeCell ref="F4:G4"/>
    <mergeCell ref="F5:G5"/>
    <mergeCell ref="A13:G13"/>
    <mergeCell ref="F9:G9"/>
    <mergeCell ref="B8:C8"/>
    <mergeCell ref="E8:G8"/>
    <mergeCell ref="A14:B14"/>
    <mergeCell ref="A15:B15"/>
    <mergeCell ref="I17:I29"/>
    <mergeCell ref="A19:B19"/>
    <mergeCell ref="I79:I80"/>
    <mergeCell ref="I66:I69"/>
    <mergeCell ref="I71:I73"/>
    <mergeCell ref="H59:I64"/>
    <mergeCell ref="A66:B66"/>
    <mergeCell ref="I74:I76"/>
    <mergeCell ref="A78:B78"/>
    <mergeCell ref="I47:I49"/>
    <mergeCell ref="A80:B80"/>
    <mergeCell ref="A47:B47"/>
    <mergeCell ref="A48:B48"/>
    <mergeCell ref="A49:B49"/>
    <mergeCell ref="A72:B72"/>
    <mergeCell ref="A50:B50"/>
    <mergeCell ref="A57:B57"/>
    <mergeCell ref="A79:B79"/>
    <mergeCell ref="A70:B70"/>
    <mergeCell ref="A67:B67"/>
    <mergeCell ref="A65:B65"/>
    <mergeCell ref="H67:H69"/>
    <mergeCell ref="A51:B51"/>
    <mergeCell ref="A52:B52"/>
    <mergeCell ref="A53:B53"/>
    <mergeCell ref="A77:G77"/>
    <mergeCell ref="A75:B75"/>
    <mergeCell ref="A73:B73"/>
    <mergeCell ref="A74:B74"/>
    <mergeCell ref="A69:B69"/>
    <mergeCell ref="G67:G69"/>
    <mergeCell ref="C67:C69"/>
    <mergeCell ref="D67:D69"/>
    <mergeCell ref="E67:E69"/>
    <mergeCell ref="F67:F69"/>
    <mergeCell ref="C31:D31"/>
    <mergeCell ref="A45:B45"/>
    <mergeCell ref="A56:B56"/>
    <mergeCell ref="A59:G59"/>
    <mergeCell ref="A71:B71"/>
    <mergeCell ref="A68:B68"/>
    <mergeCell ref="A61:B61"/>
    <mergeCell ref="I36:I37"/>
    <mergeCell ref="I38:I40"/>
    <mergeCell ref="E86:F87"/>
    <mergeCell ref="A30:G30"/>
    <mergeCell ref="A21:B21"/>
    <mergeCell ref="A34:G34"/>
    <mergeCell ref="I41:I43"/>
    <mergeCell ref="I44:I46"/>
    <mergeCell ref="I51:I52"/>
    <mergeCell ref="C62:D64"/>
    <mergeCell ref="F62:G64"/>
    <mergeCell ref="C60:G60"/>
    <mergeCell ref="H33:I33"/>
    <mergeCell ref="A22:B22"/>
    <mergeCell ref="H30:I32"/>
    <mergeCell ref="H58:I58"/>
    <mergeCell ref="A36:B36"/>
    <mergeCell ref="A40:B40"/>
    <mergeCell ref="A28:B28"/>
    <mergeCell ref="A33:G33"/>
    <mergeCell ref="A58:G58"/>
    <mergeCell ref="A27:B27"/>
    <mergeCell ref="A29:B29"/>
    <mergeCell ref="F31:G31"/>
    <mergeCell ref="C32:D32"/>
    <mergeCell ref="F32:G32"/>
  </mergeCells>
  <conditionalFormatting sqref="B9">
    <cfRule type="containsText" dxfId="23" priority="10" operator="containsText" text="Oui/Ja">
      <formula>NOT(ISERROR(SEARCH("Oui/Ja",B9)))</formula>
    </cfRule>
  </conditionalFormatting>
  <conditionalFormatting sqref="C9">
    <cfRule type="containsText" dxfId="22" priority="9" operator="containsText" text="Non/Nein">
      <formula>NOT(ISERROR(SEARCH("Non/Nein",C9)))</formula>
    </cfRule>
  </conditionalFormatting>
  <conditionalFormatting sqref="C16:G16">
    <cfRule type="containsText" dxfId="21" priority="16" operator="containsText" text="Budget">
      <formula>NOT(ISERROR(SEARCH("Budget",C16)))</formula>
    </cfRule>
  </conditionalFormatting>
  <conditionalFormatting sqref="C21:G21">
    <cfRule type="containsText" dxfId="20" priority="13" operator="containsText" text="erreur">
      <formula>NOT(ISERROR(SEARCH("erreur",C21)))</formula>
    </cfRule>
  </conditionalFormatting>
  <conditionalFormatting sqref="C75:G76">
    <cfRule type="cellIs" dxfId="19" priority="3" stopIfTrue="1" operator="lessThan">
      <formula>0</formula>
    </cfRule>
    <cfRule type="cellIs" dxfId="18" priority="4" stopIfTrue="1" operator="greaterThan">
      <formula>0</formula>
    </cfRule>
    <cfRule type="cellIs" dxfId="17" priority="5" stopIfTrue="1" operator="equal">
      <formula>0</formula>
    </cfRule>
  </conditionalFormatting>
  <conditionalFormatting sqref="C80:G80">
    <cfRule type="cellIs" dxfId="16" priority="2" stopIfTrue="1" operator="equal">
      <formula>0</formula>
    </cfRule>
  </conditionalFormatting>
  <conditionalFormatting sqref="D1">
    <cfRule type="containsText" dxfId="15" priority="17" operator="containsText" text="FR">
      <formula>NOT(ISERROR(SEARCH("FR",D1)))</formula>
    </cfRule>
    <cfRule type="containsText" dxfId="14" priority="18" operator="containsText" text="DE">
      <formula>NOT(ISERROR(SEARCH("DE",D1)))</formula>
    </cfRule>
  </conditionalFormatting>
  <conditionalFormatting sqref="E4">
    <cfRule type="containsText" dxfId="13" priority="8" operator="containsText" text="Pas d'OSP">
      <formula>NOT(ISERROR(SEARCH("Pas d'OSP",E4)))</formula>
    </cfRule>
  </conditionalFormatting>
  <conditionalFormatting sqref="E9">
    <cfRule type="containsText" dxfId="12" priority="1" operator="containsText" text="taux">
      <formula>NOT(ISERROR(SEARCH("taux",E9)))</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400-000000000000}">
          <x14:formula1>
            <xm:f>Calculs_Listes!$B$34:$B$37</xm:f>
          </x14:formula1>
          <xm:sqref>F4:G4</xm:sqref>
        </x14:dataValidation>
        <x14:dataValidation type="list" showInputMessage="1" showErrorMessage="1" xr:uid="{00000000-0002-0000-0400-000001000000}">
          <x14:formula1>
            <xm:f>Calculs_Listes!$D$34:$H$34</xm:f>
          </x14:formula1>
          <xm:sqref>C37:G37</xm:sqref>
        </x14:dataValidation>
        <x14:dataValidation type="list" showInputMessage="1" showErrorMessage="1" xr:uid="{00000000-0002-0000-0400-000002000000}">
          <x14:formula1>
            <xm:f>Calculs_Listes!$B$41:$B$51</xm:f>
          </x14:formula1>
          <xm:sqref>F5:G5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A41-B09B-4739-AA9B-802742AC9467}">
  <sheetPr>
    <tabColor theme="5" tint="0.79998168889431442"/>
    <pageSetUpPr fitToPage="1"/>
  </sheetPr>
  <dimension ref="A1:R93"/>
  <sheetViews>
    <sheetView topLeftCell="A53" zoomScaleNormal="100" zoomScaleSheetLayoutView="85" workbookViewId="0">
      <selection activeCell="B7" sqref="B7:C7"/>
    </sheetView>
  </sheetViews>
  <sheetFormatPr defaultColWidth="8.77734375" defaultRowHeight="14.4" x14ac:dyDescent="0.3"/>
  <cols>
    <col min="1" max="1" width="24" customWidth="1"/>
    <col min="2" max="2" width="24" style="2" customWidth="1"/>
    <col min="3" max="7" width="24.44140625" customWidth="1"/>
    <col min="8" max="8" width="23.109375" customWidth="1"/>
    <col min="9" max="9" width="44.44140625" customWidth="1"/>
  </cols>
  <sheetData>
    <row r="1" spans="1:16" ht="37.5" customHeight="1" thickBot="1" x14ac:dyDescent="0.35">
      <c r="A1" s="535" t="s">
        <v>226</v>
      </c>
      <c r="B1" s="536"/>
      <c r="C1" s="537"/>
      <c r="D1" s="524" t="s">
        <v>1</v>
      </c>
      <c r="E1" s="525"/>
      <c r="F1" s="525"/>
      <c r="G1" s="525"/>
      <c r="H1" s="515"/>
      <c r="I1" s="516"/>
    </row>
    <row r="2" spans="1:16" ht="27.75" customHeight="1" thickBot="1" x14ac:dyDescent="0.35">
      <c r="A2" s="489" t="s">
        <v>112</v>
      </c>
      <c r="B2" s="490"/>
      <c r="C2" s="490"/>
      <c r="D2" s="490"/>
      <c r="E2" s="490"/>
      <c r="F2" s="490"/>
      <c r="G2" s="490"/>
      <c r="H2" s="517"/>
      <c r="I2" s="518"/>
    </row>
    <row r="3" spans="1:16" ht="19.5" customHeight="1" thickBot="1" x14ac:dyDescent="0.35">
      <c r="A3" s="529" t="s">
        <v>98</v>
      </c>
      <c r="B3" s="530"/>
      <c r="C3" s="540"/>
      <c r="D3" s="529" t="s">
        <v>99</v>
      </c>
      <c r="E3" s="530"/>
      <c r="F3" s="530"/>
      <c r="G3" s="530"/>
      <c r="H3" s="517"/>
      <c r="I3" s="518"/>
    </row>
    <row r="4" spans="1:16" ht="30.75" customHeight="1" x14ac:dyDescent="0.3">
      <c r="A4" s="404" t="s">
        <v>100</v>
      </c>
      <c r="B4" s="531" t="s">
        <v>231</v>
      </c>
      <c r="C4" s="532"/>
      <c r="D4" s="161" t="s">
        <v>101</v>
      </c>
      <c r="E4" s="82" t="str">
        <f>IF(OR($F$4="OSP8/SZ8",$F$4="OSP9/SZ9",$F$4="OSP11/SZ11"),"","Pas d'OSP renseigné / Kein SZ ausgewählt")</f>
        <v/>
      </c>
      <c r="F4" s="543" t="s">
        <v>44</v>
      </c>
      <c r="G4" s="544"/>
      <c r="H4" s="519"/>
      <c r="I4" s="518"/>
      <c r="P4" t="s">
        <v>93</v>
      </c>
    </row>
    <row r="5" spans="1:16" ht="30.75" customHeight="1" thickBot="1" x14ac:dyDescent="0.35">
      <c r="A5" s="405"/>
      <c r="B5" s="533"/>
      <c r="C5" s="534"/>
      <c r="D5" s="59" t="s">
        <v>178</v>
      </c>
      <c r="E5" s="173" t="str">
        <f>IF(AND($F$5="",OR($F$4="OSP9/SZ9",$F$4="OSP11/SZ11")),"","Mauvais OSP renseigné   
Falsches SZ ausgewählt")</f>
        <v>Mauvais OSP renseigné   
Falsches SZ ausgewählt</v>
      </c>
      <c r="F5" s="545"/>
      <c r="G5" s="546"/>
      <c r="H5" s="520"/>
      <c r="I5" s="521"/>
    </row>
    <row r="6" spans="1:16" ht="35.4" customHeight="1" thickBot="1" x14ac:dyDescent="0.35">
      <c r="A6" s="69" t="s">
        <v>102</v>
      </c>
      <c r="B6" s="541" t="s">
        <v>231</v>
      </c>
      <c r="C6" s="542"/>
      <c r="D6" s="161" t="s">
        <v>103</v>
      </c>
      <c r="E6" s="526"/>
      <c r="F6" s="527"/>
      <c r="G6" s="528"/>
      <c r="H6" s="522" t="s">
        <v>119</v>
      </c>
      <c r="I6" s="523"/>
      <c r="O6" t="s">
        <v>94</v>
      </c>
    </row>
    <row r="7" spans="1:16" ht="35.4" customHeight="1" thickBot="1" x14ac:dyDescent="0.35">
      <c r="A7" s="70" t="s">
        <v>105</v>
      </c>
      <c r="B7" s="538"/>
      <c r="C7" s="539"/>
      <c r="D7" s="60" t="s">
        <v>104</v>
      </c>
      <c r="E7" s="421" t="e">
        <f>SUM(C18:G18)</f>
        <v>#VALUE!</v>
      </c>
      <c r="F7" s="422"/>
      <c r="G7" s="423"/>
      <c r="H7" s="36"/>
      <c r="I7" s="37"/>
    </row>
    <row r="8" spans="1:16" ht="35.4" customHeight="1" thickBot="1" x14ac:dyDescent="0.35">
      <c r="A8" s="71" t="s">
        <v>106</v>
      </c>
      <c r="B8" s="549"/>
      <c r="C8" s="550"/>
      <c r="D8" s="61" t="s">
        <v>179</v>
      </c>
      <c r="E8" s="426" t="e">
        <f>SUM(C20:G20)</f>
        <v>#VALUE!</v>
      </c>
      <c r="F8" s="427"/>
      <c r="G8" s="428"/>
      <c r="H8" s="38"/>
      <c r="I8" s="33"/>
    </row>
    <row r="9" spans="1:16" ht="35.4" customHeight="1" thickBot="1" x14ac:dyDescent="0.35">
      <c r="A9" s="72" t="s">
        <v>107</v>
      </c>
      <c r="B9" s="41" t="str">
        <f>IF($E$6&lt;$B$12,"Oui/Ja","")</f>
        <v>Oui/Ja</v>
      </c>
      <c r="C9" s="159" t="str">
        <f>IF($E$6&gt;$C$11,"Non/Nein","")</f>
        <v/>
      </c>
      <c r="D9" s="156" t="s">
        <v>114</v>
      </c>
      <c r="E9" s="64" t="str">
        <f>IF(F9&gt;90%,"Taux FEDER  dépassé
EFRE-Satz überschritten","")</f>
        <v/>
      </c>
      <c r="F9" s="410">
        <f>AVERAGE(C19:G19)</f>
        <v>0.6</v>
      </c>
      <c r="G9" s="411"/>
      <c r="H9" s="39"/>
      <c r="I9" s="35"/>
    </row>
    <row r="10" spans="1:16" ht="30.75" customHeight="1" thickBot="1" x14ac:dyDescent="0.35">
      <c r="A10" s="73"/>
      <c r="B10" s="162" t="s">
        <v>108</v>
      </c>
      <c r="C10" s="76" t="s">
        <v>109</v>
      </c>
      <c r="D10" s="63" t="s">
        <v>208</v>
      </c>
      <c r="E10" s="65" t="s">
        <v>115</v>
      </c>
      <c r="F10" s="65" t="s">
        <v>198</v>
      </c>
      <c r="G10" s="65" t="s">
        <v>116</v>
      </c>
      <c r="H10" s="34"/>
      <c r="I10" s="35"/>
    </row>
    <row r="11" spans="1:16" ht="30.75" customHeight="1" thickBot="1" x14ac:dyDescent="0.35">
      <c r="A11" s="70" t="s">
        <v>107</v>
      </c>
      <c r="B11" s="77">
        <v>35001</v>
      </c>
      <c r="C11" s="78">
        <v>200000</v>
      </c>
      <c r="D11" s="63" t="s">
        <v>117</v>
      </c>
      <c r="E11" s="66">
        <f>Calculs_Listes!L63</f>
        <v>16063</v>
      </c>
      <c r="F11" s="67">
        <f>Calculs_Listes!M63</f>
        <v>2.1020568584717378</v>
      </c>
      <c r="G11" s="68">
        <f>Calculs_Listes!N63</f>
        <v>142557</v>
      </c>
      <c r="H11" s="34"/>
      <c r="I11" s="35"/>
    </row>
    <row r="12" spans="1:16" ht="30.75" customHeight="1" thickBot="1" x14ac:dyDescent="0.35">
      <c r="A12" s="74" t="s">
        <v>110</v>
      </c>
      <c r="B12" s="79">
        <v>200001</v>
      </c>
      <c r="C12" s="174" t="s">
        <v>111</v>
      </c>
      <c r="D12" s="63" t="s">
        <v>118</v>
      </c>
      <c r="E12" s="66">
        <f>Calculs_Listes!L64</f>
        <v>15792</v>
      </c>
      <c r="F12" s="67">
        <f>Calculs_Listes!M64</f>
        <v>0</v>
      </c>
      <c r="G12" s="68">
        <f>Calculs_Listes!N64</f>
        <v>151578</v>
      </c>
      <c r="H12" s="34"/>
      <c r="I12" s="35"/>
    </row>
    <row r="13" spans="1:16" ht="27.75" customHeight="1" thickBot="1" x14ac:dyDescent="0.35">
      <c r="A13" s="547" t="s">
        <v>113</v>
      </c>
      <c r="B13" s="548"/>
      <c r="C13" s="548"/>
      <c r="D13" s="490"/>
      <c r="E13" s="490"/>
      <c r="F13" s="490"/>
      <c r="G13" s="490"/>
      <c r="H13" s="34"/>
      <c r="I13" s="35"/>
    </row>
    <row r="14" spans="1:16" ht="25.5" customHeight="1" thickBot="1" x14ac:dyDescent="0.35">
      <c r="A14" s="444"/>
      <c r="B14" s="445"/>
      <c r="C14" s="83" t="s">
        <v>120</v>
      </c>
      <c r="D14" s="83" t="s">
        <v>121</v>
      </c>
      <c r="E14" s="83" t="s">
        <v>122</v>
      </c>
      <c r="F14" s="83" t="s">
        <v>123</v>
      </c>
      <c r="G14" s="84" t="s">
        <v>124</v>
      </c>
      <c r="H14" s="34"/>
      <c r="I14" s="35"/>
    </row>
    <row r="15" spans="1:16" ht="25.5" customHeight="1" thickBot="1" x14ac:dyDescent="0.35">
      <c r="A15" s="446" t="s">
        <v>125</v>
      </c>
      <c r="B15" s="447"/>
      <c r="C15" s="42"/>
      <c r="D15" s="42"/>
      <c r="E15" s="42"/>
      <c r="F15" s="42"/>
      <c r="G15" s="43"/>
      <c r="H15" s="34"/>
      <c r="I15" s="35"/>
    </row>
    <row r="16" spans="1:16" s="4" customFormat="1" ht="25.5" customHeight="1" thickBot="1" x14ac:dyDescent="0.35">
      <c r="A16" s="392" t="s">
        <v>126</v>
      </c>
      <c r="B16" s="393"/>
      <c r="C16" s="167" t="e">
        <f>IF(OR(SUM($C$17:$G$17)&gt;$E$6,SUM($C$18:$G$18)&gt;$E$6),"Budget total dépassé
Gesamtbudget überstiegen","")</f>
        <v>#VALUE!</v>
      </c>
      <c r="D16" s="167" t="e">
        <f t="shared" ref="D16:G16" si="0">IF(OR(SUM($C$17:$G$17)&gt;$E$6,SUM($C$18:$G$18)&gt;$E$6),"Budget total dépassé
Gesamtbudget überstiegen","")</f>
        <v>#VALUE!</v>
      </c>
      <c r="E16" s="167" t="e">
        <f t="shared" si="0"/>
        <v>#VALUE!</v>
      </c>
      <c r="F16" s="167" t="e">
        <f t="shared" si="0"/>
        <v>#VALUE!</v>
      </c>
      <c r="G16" s="168" t="e">
        <f t="shared" si="0"/>
        <v>#VALUE!</v>
      </c>
      <c r="H16" s="87" t="s">
        <v>148</v>
      </c>
      <c r="I16" s="40" t="s">
        <v>129</v>
      </c>
    </row>
    <row r="17" spans="1:18" ht="25.5" customHeight="1" x14ac:dyDescent="0.3">
      <c r="A17" s="448" t="s">
        <v>127</v>
      </c>
      <c r="B17" s="449"/>
      <c r="C17" s="169"/>
      <c r="D17" s="169"/>
      <c r="E17" s="169"/>
      <c r="F17" s="169"/>
      <c r="G17" s="170"/>
      <c r="H17" s="91">
        <f t="shared" ref="H17:H20" si="1">SUM(C17:G17)</f>
        <v>0</v>
      </c>
      <c r="I17" s="551" t="s">
        <v>128</v>
      </c>
    </row>
    <row r="18" spans="1:18" ht="25.5" customHeight="1" x14ac:dyDescent="0.3">
      <c r="A18" s="85" t="s">
        <v>130</v>
      </c>
      <c r="B18" s="86"/>
      <c r="C18" s="88" t="e">
        <f>C79</f>
        <v>#VALUE!</v>
      </c>
      <c r="D18" s="88">
        <f t="shared" ref="D18:G18" si="2">D79</f>
        <v>0</v>
      </c>
      <c r="E18" s="88">
        <f t="shared" si="2"/>
        <v>0</v>
      </c>
      <c r="F18" s="88">
        <f t="shared" si="2"/>
        <v>0</v>
      </c>
      <c r="G18" s="89">
        <f t="shared" si="2"/>
        <v>0</v>
      </c>
      <c r="H18" s="90" t="e">
        <f t="shared" si="1"/>
        <v>#VALUE!</v>
      </c>
      <c r="I18" s="552"/>
    </row>
    <row r="19" spans="1:18" ht="25.5" customHeight="1" x14ac:dyDescent="0.3">
      <c r="A19" s="388" t="s">
        <v>131</v>
      </c>
      <c r="B19" s="389"/>
      <c r="C19" s="171">
        <v>0.6</v>
      </c>
      <c r="D19" s="171">
        <v>0.6</v>
      </c>
      <c r="E19" s="171">
        <v>0.6</v>
      </c>
      <c r="F19" s="171">
        <v>0.6</v>
      </c>
      <c r="G19" s="172">
        <v>0.6</v>
      </c>
      <c r="H19" s="92" t="e">
        <f>SUM(C19:G19)/B8</f>
        <v>#DIV/0!</v>
      </c>
      <c r="I19" s="552"/>
      <c r="R19" t="s">
        <v>95</v>
      </c>
    </row>
    <row r="20" spans="1:18" ht="25.5" customHeight="1" thickBot="1" x14ac:dyDescent="0.35">
      <c r="A20" s="390" t="s">
        <v>180</v>
      </c>
      <c r="B20" s="391"/>
      <c r="C20" s="101" t="e">
        <f>IF(C18&gt;C17,IF($F$4="OSP8/SZ8",C17*60%,C17*57%),C79*C19)</f>
        <v>#VALUE!</v>
      </c>
      <c r="D20" s="101">
        <f>IF(D18&gt;D17,IF($F$4="OSP8/SZ8",D17*60%,D17*57%),D79*D19)</f>
        <v>0</v>
      </c>
      <c r="E20" s="101">
        <f>IF(E18&gt;E17,IF($F$4="OSP8/SZ8",E17*60%,E17*57%),E79*E19)</f>
        <v>0</v>
      </c>
      <c r="F20" s="101">
        <f>IF(F18&gt;F17,IF($F$4="OSP8/SZ8",F17*60%,F17*57%),F79*F19)</f>
        <v>0</v>
      </c>
      <c r="G20" s="102">
        <f>IF(G18&gt;G17,IF($F$4="OSP8/SZ8",G17*60%,G17*57%),G79*G19)</f>
        <v>0</v>
      </c>
      <c r="H20" s="93" t="e">
        <f t="shared" si="1"/>
        <v>#VALUE!</v>
      </c>
      <c r="I20" s="552"/>
      <c r="R20" t="s">
        <v>96</v>
      </c>
    </row>
    <row r="21" spans="1:18" s="4" customFormat="1" ht="25.5" customHeight="1" thickBot="1" x14ac:dyDescent="0.35">
      <c r="A21" s="392" t="s">
        <v>132</v>
      </c>
      <c r="B21" s="393"/>
      <c r="C21" s="103" t="e">
        <f>IF(SUM(C19,C23,C25,C27)=100%,"","erreur dans Co-Financement 
Fehler bei der Kofinanzierung")</f>
        <v>#VALUE!</v>
      </c>
      <c r="D21" s="104" t="e">
        <f>IF(SUM(D19,D23,D25,D27)=100%,"","erreur dans Co-Financement 
Fehler bei der Kofinanzierung")</f>
        <v>#DIV/0!</v>
      </c>
      <c r="E21" s="104" t="e">
        <f>IF(SUM(E19,E23,E25,E27)=100%,"","erreur dans Co-Financement 
Fehler bei der Kofinanzierung")</f>
        <v>#DIV/0!</v>
      </c>
      <c r="F21" s="104" t="e">
        <f>IF(SUM(F19,F23,F25,F27)=100%,"","erreur dans Co-Financement 
Fehler bei der Kofinanzierung")</f>
        <v>#DIV/0!</v>
      </c>
      <c r="G21" s="105" t="e">
        <f>IF(SUM(G19,G23,G25,G27)=100%,"","erreur dans Co-Financement 
Fehler bei der Kofinanzierung")</f>
        <v>#DIV/0!</v>
      </c>
      <c r="H21" s="94" t="s">
        <v>148</v>
      </c>
      <c r="I21" s="552"/>
    </row>
    <row r="22" spans="1:18" ht="25.5" customHeight="1" x14ac:dyDescent="0.3">
      <c r="A22" s="319" t="s">
        <v>181</v>
      </c>
      <c r="B22" s="320"/>
      <c r="C22" s="46"/>
      <c r="D22" s="44"/>
      <c r="E22" s="44"/>
      <c r="F22" s="44"/>
      <c r="G22" s="45"/>
      <c r="H22" s="95">
        <f>SUM(C22:G22)</f>
        <v>0</v>
      </c>
      <c r="I22" s="552"/>
    </row>
    <row r="23" spans="1:18" ht="25.5" customHeight="1" thickBot="1" x14ac:dyDescent="0.35">
      <c r="A23" s="390" t="s">
        <v>133</v>
      </c>
      <c r="B23" s="391"/>
      <c r="C23" s="106" t="e">
        <f>C22/C$18</f>
        <v>#VALUE!</v>
      </c>
      <c r="D23" s="107" t="e">
        <f t="shared" ref="D23:G23" si="3">D22/D$18</f>
        <v>#DIV/0!</v>
      </c>
      <c r="E23" s="108" t="e">
        <f t="shared" si="3"/>
        <v>#DIV/0!</v>
      </c>
      <c r="F23" s="108" t="e">
        <f t="shared" si="3"/>
        <v>#DIV/0!</v>
      </c>
      <c r="G23" s="109" t="e">
        <f t="shared" si="3"/>
        <v>#DIV/0!</v>
      </c>
      <c r="H23" s="96" t="e">
        <f>SUM(C23:G23)/$B$8</f>
        <v>#VALUE!</v>
      </c>
      <c r="I23" s="552"/>
    </row>
    <row r="24" spans="1:18" ht="25.5" customHeight="1" x14ac:dyDescent="0.3">
      <c r="A24" s="319" t="s">
        <v>134</v>
      </c>
      <c r="B24" s="320"/>
      <c r="C24" s="46"/>
      <c r="D24" s="44"/>
      <c r="E24" s="44"/>
      <c r="F24" s="44"/>
      <c r="G24" s="45"/>
      <c r="H24" s="91">
        <f t="shared" ref="H24:H26" si="4">SUM(C24:G24)</f>
        <v>0</v>
      </c>
      <c r="I24" s="552"/>
    </row>
    <row r="25" spans="1:18" ht="25.5" customHeight="1" thickBot="1" x14ac:dyDescent="0.35">
      <c r="A25" s="390" t="s">
        <v>135</v>
      </c>
      <c r="B25" s="391"/>
      <c r="C25" s="106" t="e">
        <f>C24/C$18</f>
        <v>#VALUE!</v>
      </c>
      <c r="D25" s="108" t="e">
        <f t="shared" ref="D25:G25" si="5">D24/D$18</f>
        <v>#DIV/0!</v>
      </c>
      <c r="E25" s="108" t="e">
        <f t="shared" si="5"/>
        <v>#DIV/0!</v>
      </c>
      <c r="F25" s="108" t="e">
        <f t="shared" si="5"/>
        <v>#DIV/0!</v>
      </c>
      <c r="G25" s="109" t="e">
        <f t="shared" si="5"/>
        <v>#DIV/0!</v>
      </c>
      <c r="H25" s="97" t="e">
        <f>SUM(C25:G25)/$B$8</f>
        <v>#VALUE!</v>
      </c>
      <c r="I25" s="552"/>
    </row>
    <row r="26" spans="1:18" ht="25.5" customHeight="1" x14ac:dyDescent="0.3">
      <c r="A26" s="319" t="s">
        <v>136</v>
      </c>
      <c r="B26" s="320"/>
      <c r="C26" s="46"/>
      <c r="D26" s="44"/>
      <c r="E26" s="44"/>
      <c r="F26" s="44"/>
      <c r="G26" s="45"/>
      <c r="H26" s="98">
        <f t="shared" si="4"/>
        <v>0</v>
      </c>
      <c r="I26" s="552"/>
    </row>
    <row r="27" spans="1:18" ht="25.5" customHeight="1" thickBot="1" x14ac:dyDescent="0.35">
      <c r="A27" s="390" t="s">
        <v>137</v>
      </c>
      <c r="B27" s="391"/>
      <c r="C27" s="110" t="e">
        <f>C26/C$18</f>
        <v>#VALUE!</v>
      </c>
      <c r="D27" s="111" t="e">
        <f t="shared" ref="D27:G27" si="6">D26/D$18</f>
        <v>#DIV/0!</v>
      </c>
      <c r="E27" s="111" t="e">
        <f t="shared" si="6"/>
        <v>#DIV/0!</v>
      </c>
      <c r="F27" s="111" t="e">
        <f t="shared" si="6"/>
        <v>#DIV/0!</v>
      </c>
      <c r="G27" s="112" t="e">
        <f t="shared" si="6"/>
        <v>#DIV/0!</v>
      </c>
      <c r="H27" s="97" t="e">
        <f>SUM(C27:G27)/$B$8</f>
        <v>#VALUE!</v>
      </c>
      <c r="I27" s="552"/>
    </row>
    <row r="28" spans="1:18" ht="25.5" customHeight="1" thickBot="1" x14ac:dyDescent="0.35">
      <c r="A28" s="450" t="s">
        <v>138</v>
      </c>
      <c r="B28" s="451"/>
      <c r="C28" s="113" t="e">
        <f>C19+C23+C25+C27</f>
        <v>#VALUE!</v>
      </c>
      <c r="D28" s="113" t="e">
        <f t="shared" ref="D28:G28" si="7">D19+D23+D25+D27</f>
        <v>#DIV/0!</v>
      </c>
      <c r="E28" s="113" t="e">
        <f t="shared" si="7"/>
        <v>#DIV/0!</v>
      </c>
      <c r="F28" s="113" t="e">
        <f t="shared" si="7"/>
        <v>#DIV/0!</v>
      </c>
      <c r="G28" s="114" t="e">
        <f t="shared" si="7"/>
        <v>#DIV/0!</v>
      </c>
      <c r="H28" s="99" t="e">
        <f>SUM(H19,H23,H25,H27)</f>
        <v>#DIV/0!</v>
      </c>
      <c r="I28" s="552"/>
    </row>
    <row r="29" spans="1:18" ht="25.5" customHeight="1" thickBot="1" x14ac:dyDescent="0.35">
      <c r="A29" s="452" t="s">
        <v>139</v>
      </c>
      <c r="B29" s="453"/>
      <c r="C29" s="101" t="e">
        <f>C18-C20-C22-C24-C26</f>
        <v>#VALUE!</v>
      </c>
      <c r="D29" s="101">
        <f t="shared" ref="D29:G29" si="8">D18-D20-D22-D24-D26</f>
        <v>0</v>
      </c>
      <c r="E29" s="101">
        <f t="shared" si="8"/>
        <v>0</v>
      </c>
      <c r="F29" s="101">
        <f t="shared" si="8"/>
        <v>0</v>
      </c>
      <c r="G29" s="115">
        <f t="shared" si="8"/>
        <v>0</v>
      </c>
      <c r="H29" s="100">
        <f>SUM(H22,H24,H26)</f>
        <v>0</v>
      </c>
      <c r="I29" s="553"/>
    </row>
    <row r="30" spans="1:18" ht="30.75" customHeight="1" thickBot="1" x14ac:dyDescent="0.35">
      <c r="A30" s="295" t="s">
        <v>173</v>
      </c>
      <c r="B30" s="454"/>
      <c r="C30" s="455"/>
      <c r="D30" s="455"/>
      <c r="E30" s="455"/>
      <c r="F30" s="455"/>
      <c r="G30" s="456"/>
      <c r="H30" s="481" t="e">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catégories correspondantes.
","Achtung - die Kofinanzierungen -Eigenmittel, öffentliche Mittel, private Mittel- übersteigen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#VALUE!</v>
      </c>
      <c r="I30" s="482"/>
    </row>
    <row r="31" spans="1:18" ht="30.75" customHeight="1" x14ac:dyDescent="0.3">
      <c r="A31" s="116" t="s">
        <v>140</v>
      </c>
      <c r="B31" s="116" t="s">
        <v>142</v>
      </c>
      <c r="C31" s="492" t="e">
        <f>SUM(C28:G28)/$B$8</f>
        <v>#VALUE!</v>
      </c>
      <c r="D31" s="493"/>
      <c r="E31" s="117" t="s">
        <v>144</v>
      </c>
      <c r="F31" s="381" t="e">
        <f>100%-C31</f>
        <v>#VALUE!</v>
      </c>
      <c r="G31" s="382"/>
      <c r="H31" s="483"/>
      <c r="I31" s="484"/>
    </row>
    <row r="32" spans="1:18" ht="30.75" customHeight="1" thickBot="1" x14ac:dyDescent="0.35">
      <c r="A32" s="118" t="s">
        <v>141</v>
      </c>
      <c r="B32" s="118" t="s">
        <v>143</v>
      </c>
      <c r="C32" s="383">
        <f>SUM($H$22,$H$24,$H$26)</f>
        <v>0</v>
      </c>
      <c r="D32" s="384"/>
      <c r="E32" s="119" t="s">
        <v>145</v>
      </c>
      <c r="F32" s="383" t="e">
        <f>E7-SUM(C20:G20)-C32</f>
        <v>#VALUE!</v>
      </c>
      <c r="G32" s="384"/>
      <c r="H32" s="485"/>
      <c r="I32" s="486"/>
    </row>
    <row r="33" spans="1:9" ht="27.75" customHeight="1" thickBot="1" x14ac:dyDescent="0.35">
      <c r="A33" s="489" t="s">
        <v>146</v>
      </c>
      <c r="B33" s="490"/>
      <c r="C33" s="490"/>
      <c r="D33" s="490"/>
      <c r="E33" s="490"/>
      <c r="F33" s="490"/>
      <c r="G33" s="490"/>
      <c r="H33" s="479"/>
      <c r="I33" s="480"/>
    </row>
    <row r="34" spans="1:9" ht="25.5" customHeight="1" thickBot="1" x14ac:dyDescent="0.35">
      <c r="A34" s="464" t="s">
        <v>147</v>
      </c>
      <c r="B34" s="465"/>
      <c r="C34" s="465"/>
      <c r="D34" s="465"/>
      <c r="E34" s="465"/>
      <c r="F34" s="465"/>
      <c r="G34" s="466"/>
      <c r="H34" s="31"/>
      <c r="I34" s="32"/>
    </row>
    <row r="35" spans="1:9" ht="27.9" customHeight="1" thickBot="1" x14ac:dyDescent="0.35">
      <c r="A35" s="120"/>
      <c r="B35" s="121"/>
      <c r="C35" s="83" t="s">
        <v>120</v>
      </c>
      <c r="D35" s="83" t="s">
        <v>121</v>
      </c>
      <c r="E35" s="83" t="s">
        <v>122</v>
      </c>
      <c r="F35" s="83" t="s">
        <v>123</v>
      </c>
      <c r="G35" s="84" t="s">
        <v>124</v>
      </c>
      <c r="H35" s="83" t="s">
        <v>148</v>
      </c>
      <c r="I35" s="83" t="s">
        <v>149</v>
      </c>
    </row>
    <row r="36" spans="1:9" ht="20.399999999999999" customHeight="1" thickBot="1" x14ac:dyDescent="0.35">
      <c r="A36" s="306" t="s">
        <v>155</v>
      </c>
      <c r="B36" s="307"/>
      <c r="C36" s="122"/>
      <c r="D36" s="122"/>
      <c r="E36" s="122"/>
      <c r="F36" s="122"/>
      <c r="G36" s="123"/>
      <c r="H36" s="124"/>
      <c r="I36" s="497"/>
    </row>
    <row r="37" spans="1:9" ht="27.9" customHeight="1" thickBot="1" x14ac:dyDescent="0.35">
      <c r="A37" s="299" t="s">
        <v>156</v>
      </c>
      <c r="B37" s="300"/>
      <c r="C37" s="42" t="s">
        <v>9</v>
      </c>
      <c r="D37" s="42" t="s">
        <v>9</v>
      </c>
      <c r="E37" s="42" t="s">
        <v>10</v>
      </c>
      <c r="F37" s="42" t="s">
        <v>1</v>
      </c>
      <c r="G37" s="43" t="s">
        <v>0</v>
      </c>
      <c r="H37" s="130"/>
      <c r="I37" s="498"/>
    </row>
    <row r="38" spans="1:9" ht="36" customHeight="1" x14ac:dyDescent="0.3">
      <c r="A38" s="323" t="s">
        <v>234</v>
      </c>
      <c r="B38" s="324"/>
      <c r="C38" s="47">
        <v>0</v>
      </c>
      <c r="D38" s="47">
        <v>0</v>
      </c>
      <c r="E38" s="47">
        <v>0</v>
      </c>
      <c r="F38" s="47">
        <v>0</v>
      </c>
      <c r="G38" s="48">
        <v>0</v>
      </c>
      <c r="H38" s="131"/>
      <c r="I38" s="499" t="str">
        <f>IF(SUM(C38:G38)&gt;2,"Attention - l'affection de personnel ne peut pas dépasser deux ETP au niveau du projet / 
Achtung - die Personalausstattung darf auf Projektebene nicht mehr als zwei VZÄ betragen", "")</f>
        <v/>
      </c>
    </row>
    <row r="39" spans="1:9" ht="27.9" customHeight="1" x14ac:dyDescent="0.3">
      <c r="A39" s="309" t="s">
        <v>157</v>
      </c>
      <c r="B39" s="310"/>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72</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64</v>
      </c>
      <c r="G39" s="88">
        <f>IF(G37=Calculs_Listes!$E34,Calculs_Listes!$E35,IF(G37=Calculs_Listes!$F34,Calculs_Listes!$F35,IF(G37=Calculs_Listes!$G34,Calculs_Listes!$G35,IF(G37=Calculs_Listes!$H34,Calculs_Listes!$H35,""))))</f>
        <v>68</v>
      </c>
      <c r="H39" s="128">
        <f t="shared" ref="H39:H40" si="9">SUM(C39:G39)</f>
        <v>359</v>
      </c>
      <c r="I39" s="500"/>
    </row>
    <row r="40" spans="1:9" ht="27.9" customHeight="1" thickBot="1" x14ac:dyDescent="0.35">
      <c r="A40" s="311" t="s">
        <v>182</v>
      </c>
      <c r="B40" s="312"/>
      <c r="C40" s="101">
        <f>((C38*1720)*C39*$B$7)/12</f>
        <v>0</v>
      </c>
      <c r="D40" s="101">
        <f>((D38*1720)*D39*$B$7)/12</f>
        <v>0</v>
      </c>
      <c r="E40" s="101">
        <f>((E38*1720)*E39*$B$7)/12</f>
        <v>0</v>
      </c>
      <c r="F40" s="101">
        <f>((F38*1720)*F39*$B$7)/12</f>
        <v>0</v>
      </c>
      <c r="G40" s="102">
        <f>((G38*1720)*G39*$B$7)/12</f>
        <v>0</v>
      </c>
      <c r="H40" s="129">
        <f t="shared" si="9"/>
        <v>0</v>
      </c>
      <c r="I40" s="501"/>
    </row>
    <row r="41" spans="1:9" ht="35.4" customHeight="1" x14ac:dyDescent="0.3">
      <c r="A41" s="323" t="s">
        <v>235</v>
      </c>
      <c r="B41" s="324"/>
      <c r="C41" s="49">
        <v>0</v>
      </c>
      <c r="D41" s="49">
        <v>0</v>
      </c>
      <c r="E41" s="49">
        <v>0</v>
      </c>
      <c r="F41" s="49">
        <v>0</v>
      </c>
      <c r="G41" s="50">
        <v>0</v>
      </c>
      <c r="H41" s="131"/>
      <c r="I41" s="467" t="str">
        <f>IF(SUM(C41:G41)&gt;6,"Attention - l'affection de personnel ne peut pas dépasser deux ETP au niveau du projet / 
Achtung - die Personalausstattung darf auf Projektebene nicht mehr als zwei VZÄ betragen", "")</f>
        <v/>
      </c>
    </row>
    <row r="42" spans="1:9" ht="27.9" customHeight="1" x14ac:dyDescent="0.3">
      <c r="A42" s="309" t="s">
        <v>157</v>
      </c>
      <c r="B42" s="310"/>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47</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45</v>
      </c>
      <c r="H42" s="128">
        <f t="shared" ref="H42:H43" si="10">SUM(C42:G42)</f>
        <v>246</v>
      </c>
      <c r="I42" s="468"/>
    </row>
    <row r="43" spans="1:9" ht="27.9" customHeight="1" thickBot="1" x14ac:dyDescent="0.35">
      <c r="A43" s="311" t="s">
        <v>183</v>
      </c>
      <c r="B43" s="312"/>
      <c r="C43" s="101">
        <f>((C41*1720)*C42*$B$7)/12</f>
        <v>0</v>
      </c>
      <c r="D43" s="101">
        <f>((D41*1720)*D42*$B$7)/12</f>
        <v>0</v>
      </c>
      <c r="E43" s="101">
        <f>((E41*1720)*E42*$B$7)/12</f>
        <v>0</v>
      </c>
      <c r="F43" s="101">
        <f>((F41*1720)*F42*$B$7)/12</f>
        <v>0</v>
      </c>
      <c r="G43" s="102">
        <f>((G41*1720)*G42*$B$7)/12</f>
        <v>0</v>
      </c>
      <c r="H43" s="129">
        <f t="shared" si="10"/>
        <v>0</v>
      </c>
      <c r="I43" s="469"/>
    </row>
    <row r="44" spans="1:9" ht="27.9" customHeight="1" x14ac:dyDescent="0.3">
      <c r="A44" s="323" t="s">
        <v>236</v>
      </c>
      <c r="B44" s="324"/>
      <c r="C44" s="49">
        <v>0</v>
      </c>
      <c r="D44" s="49">
        <v>0</v>
      </c>
      <c r="E44" s="49">
        <v>0</v>
      </c>
      <c r="F44" s="49">
        <v>0</v>
      </c>
      <c r="G44" s="50">
        <v>0</v>
      </c>
      <c r="H44" s="131"/>
      <c r="I44" s="467"/>
    </row>
    <row r="45" spans="1:9" ht="27.9" customHeight="1" x14ac:dyDescent="0.3">
      <c r="A45" s="309" t="s">
        <v>157</v>
      </c>
      <c r="B45" s="310"/>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39</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28</v>
      </c>
      <c r="G45" s="88">
        <f>IF(G$37=Calculs_Listes!$E34,Calculs_Listes!$E37,IF(G$37=Calculs_Listes!$F34,Calculs_Listes!$F37,IF(G$37=Calculs_Listes!$G34,Calculs_Listes!$G37,IF(G$37=Calculs_Listes!$H34,Calculs_Listes!$H37,""))))</f>
        <v>33</v>
      </c>
      <c r="H45" s="128">
        <f t="shared" ref="H45:H46" si="11">SUM(C45:G45)</f>
        <v>185</v>
      </c>
      <c r="I45" s="468"/>
    </row>
    <row r="46" spans="1:9" ht="27.9" customHeight="1" thickBot="1" x14ac:dyDescent="0.35">
      <c r="A46" s="311" t="s">
        <v>184</v>
      </c>
      <c r="B46" s="312"/>
      <c r="C46" s="101">
        <f>((C44*1720)*C45*$B$7)/12</f>
        <v>0</v>
      </c>
      <c r="D46" s="101">
        <f>((D44*1720)*D45*$B$7)/12</f>
        <v>0</v>
      </c>
      <c r="E46" s="101">
        <f>((E44*1720)*E45*$B$7)/12</f>
        <v>0</v>
      </c>
      <c r="F46" s="101">
        <f>((F44*1720)*F45*$B$7)/12</f>
        <v>0</v>
      </c>
      <c r="G46" s="102">
        <f>((G44*1720)*G45*$B$7)/12</f>
        <v>0</v>
      </c>
      <c r="H46" s="129">
        <f t="shared" si="11"/>
        <v>0</v>
      </c>
      <c r="I46" s="469"/>
    </row>
    <row r="47" spans="1:9" ht="27.9" customHeight="1" x14ac:dyDescent="0.3">
      <c r="A47" s="360" t="s">
        <v>237</v>
      </c>
      <c r="B47" s="361"/>
      <c r="C47" s="51">
        <v>0</v>
      </c>
      <c r="D47" s="51">
        <v>0</v>
      </c>
      <c r="E47" s="51">
        <v>0</v>
      </c>
      <c r="F47" s="51">
        <v>0</v>
      </c>
      <c r="G47" s="52">
        <v>0</v>
      </c>
      <c r="H47" s="132"/>
      <c r="I47" s="467"/>
    </row>
    <row r="48" spans="1:9" ht="27.9" customHeight="1" x14ac:dyDescent="0.3">
      <c r="A48" s="309" t="s">
        <v>157</v>
      </c>
      <c r="B48" s="310"/>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33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23</v>
      </c>
      <c r="G48" s="89">
        <f>IF(G$37=Calculs_Listes!$E34,Calculs_Listes!$E38,IF(G$37=Calculs_Listes!$F34,Calculs_Listes!$F38,IF(G$37=Calculs_Listes!$G34,Calculs_Listes!$G38,IF(G$37=Calculs_Listes!$H34,Calculs_Listes!$H38,""))))</f>
        <v>25</v>
      </c>
      <c r="H48" s="128">
        <f t="shared" ref="H48:H57" si="12">SUM(C48:G48)</f>
        <v>153</v>
      </c>
      <c r="I48" s="468"/>
    </row>
    <row r="49" spans="1:16" ht="27.9" customHeight="1" thickBot="1" x14ac:dyDescent="0.35">
      <c r="A49" s="311" t="s">
        <v>185</v>
      </c>
      <c r="B49" s="312"/>
      <c r="C49" s="101">
        <f>((C47*1720)*C48*$B$7)/12</f>
        <v>0</v>
      </c>
      <c r="D49" s="101">
        <f>((D47*1720)*D48*$B$7)/12</f>
        <v>0</v>
      </c>
      <c r="E49" s="101">
        <f>((E47*1720)*E48*$B$7)/12</f>
        <v>0</v>
      </c>
      <c r="F49" s="101">
        <f>((F47*1720)*F48*$B$7)/12</f>
        <v>0</v>
      </c>
      <c r="G49" s="102">
        <f>((G47*1720)*G48*$B$7)/12</f>
        <v>0</v>
      </c>
      <c r="H49" s="133">
        <f t="shared" si="12"/>
        <v>0</v>
      </c>
      <c r="I49" s="468"/>
    </row>
    <row r="50" spans="1:16" ht="27.9" customHeight="1" thickBot="1" x14ac:dyDescent="0.35">
      <c r="A50" s="457" t="s">
        <v>158</v>
      </c>
      <c r="B50" s="458"/>
      <c r="C50" s="5">
        <f>SUM(C40,C43,C46,C49)</f>
        <v>0</v>
      </c>
      <c r="D50" s="5">
        <f t="shared" ref="D50:G50" si="13">SUM(D40,D43,D46,D49)</f>
        <v>0</v>
      </c>
      <c r="E50" s="5">
        <f t="shared" si="13"/>
        <v>0</v>
      </c>
      <c r="F50" s="5">
        <f t="shared" si="13"/>
        <v>0</v>
      </c>
      <c r="G50" s="6">
        <f t="shared" si="13"/>
        <v>0</v>
      </c>
      <c r="H50" s="134">
        <f t="shared" si="12"/>
        <v>0</v>
      </c>
      <c r="I50" s="135"/>
    </row>
    <row r="51" spans="1:16" ht="27.9" customHeight="1" thickBot="1" x14ac:dyDescent="0.35">
      <c r="A51" s="323" t="s">
        <v>211</v>
      </c>
      <c r="B51" s="324"/>
      <c r="C51" s="44">
        <f>C50*0.15</f>
        <v>0</v>
      </c>
      <c r="D51" s="44">
        <f t="shared" ref="D51:G51" si="14">D50*0.15</f>
        <v>0</v>
      </c>
      <c r="E51" s="44">
        <f t="shared" si="14"/>
        <v>0</v>
      </c>
      <c r="F51" s="44">
        <f t="shared" si="14"/>
        <v>0</v>
      </c>
      <c r="G51" s="46">
        <f t="shared" si="14"/>
        <v>0</v>
      </c>
      <c r="H51" s="136">
        <f t="shared" si="12"/>
        <v>0</v>
      </c>
      <c r="I51" s="467"/>
    </row>
    <row r="52" spans="1:16" ht="27.9" customHeight="1" thickBot="1" x14ac:dyDescent="0.35">
      <c r="A52" s="311" t="s">
        <v>212</v>
      </c>
      <c r="B52" s="312"/>
      <c r="C52" s="53">
        <f>C50*0.05</f>
        <v>0</v>
      </c>
      <c r="D52" s="53">
        <f t="shared" ref="D52:G52" si="15">D50*0.05</f>
        <v>0</v>
      </c>
      <c r="E52" s="53">
        <f t="shared" si="15"/>
        <v>0</v>
      </c>
      <c r="F52" s="53">
        <f t="shared" si="15"/>
        <v>0</v>
      </c>
      <c r="G52" s="54">
        <f t="shared" si="15"/>
        <v>0</v>
      </c>
      <c r="H52" s="137">
        <f t="shared" si="12"/>
        <v>0</v>
      </c>
      <c r="I52" s="468"/>
    </row>
    <row r="53" spans="1:16" ht="27.9" customHeight="1" thickBot="1" x14ac:dyDescent="0.35">
      <c r="A53" s="295" t="s">
        <v>158</v>
      </c>
      <c r="B53" s="296"/>
      <c r="C53" s="7">
        <f>C51+C52</f>
        <v>0</v>
      </c>
      <c r="D53" s="7">
        <f t="shared" ref="D53:G53" si="16">D51+D52</f>
        <v>0</v>
      </c>
      <c r="E53" s="7">
        <f t="shared" si="16"/>
        <v>0</v>
      </c>
      <c r="F53" s="7">
        <f t="shared" si="16"/>
        <v>0</v>
      </c>
      <c r="G53" s="8">
        <f t="shared" si="16"/>
        <v>0</v>
      </c>
      <c r="H53" s="134">
        <f t="shared" si="12"/>
        <v>0</v>
      </c>
      <c r="I53" s="135"/>
    </row>
    <row r="54" spans="1:16" ht="27.9" customHeight="1" x14ac:dyDescent="0.3">
      <c r="A54" s="162" t="s">
        <v>174</v>
      </c>
      <c r="B54" s="125">
        <v>31500</v>
      </c>
      <c r="C54" s="44" t="s">
        <v>228</v>
      </c>
      <c r="D54" s="44"/>
      <c r="E54" s="44"/>
      <c r="F54" s="44"/>
      <c r="G54" s="45"/>
      <c r="H54" s="132">
        <f t="shared" si="12"/>
        <v>0</v>
      </c>
      <c r="I54" s="157" t="str">
        <f>IF(SUM(C54:G54)&gt;B54,"Attention - valeur max dépassée / 
Achtung - max. Wert überschritten","")</f>
        <v/>
      </c>
      <c r="P54" t="s">
        <v>97</v>
      </c>
    </row>
    <row r="55" spans="1:16" ht="27.9" customHeight="1" thickBot="1" x14ac:dyDescent="0.35">
      <c r="A55" s="160" t="s">
        <v>233</v>
      </c>
      <c r="B55" s="127">
        <v>5900</v>
      </c>
      <c r="C55" s="53"/>
      <c r="D55" s="53"/>
      <c r="E55" s="53"/>
      <c r="F55" s="53"/>
      <c r="G55" s="55"/>
      <c r="H55" s="133">
        <f t="shared" si="12"/>
        <v>0</v>
      </c>
      <c r="I55" s="158" t="str">
        <f>IF(SUM(C55:G55)&gt;B55,"Attention - valeur max dépassée / 
Achtung - max. Wert überschritten","")</f>
        <v/>
      </c>
      <c r="P55" t="s">
        <v>97</v>
      </c>
    </row>
    <row r="56" spans="1:16" ht="27.9" customHeight="1" thickBot="1" x14ac:dyDescent="0.35">
      <c r="A56" s="299" t="s">
        <v>158</v>
      </c>
      <c r="B56" s="300"/>
      <c r="C56" s="9" t="e">
        <f>C54+C55</f>
        <v>#VALUE!</v>
      </c>
      <c r="D56" s="9">
        <f t="shared" ref="D56:G56" si="17">D54+D55</f>
        <v>0</v>
      </c>
      <c r="E56" s="9">
        <f t="shared" si="17"/>
        <v>0</v>
      </c>
      <c r="F56" s="9">
        <f t="shared" si="17"/>
        <v>0</v>
      </c>
      <c r="G56" s="10">
        <f t="shared" si="17"/>
        <v>0</v>
      </c>
      <c r="H56" s="134" t="e">
        <f t="shared" si="12"/>
        <v>#VALUE!</v>
      </c>
      <c r="I56" s="135"/>
    </row>
    <row r="57" spans="1:16" ht="27.9" customHeight="1" thickBot="1" x14ac:dyDescent="0.35">
      <c r="A57" s="299" t="s">
        <v>159</v>
      </c>
      <c r="B57" s="300"/>
      <c r="C57" s="11" t="e">
        <f>C56+C53+C50</f>
        <v>#VALUE!</v>
      </c>
      <c r="D57" s="11">
        <f t="shared" ref="D57:G57" si="18">D56+D53+D50</f>
        <v>0</v>
      </c>
      <c r="E57" s="11">
        <f t="shared" si="18"/>
        <v>0</v>
      </c>
      <c r="F57" s="11">
        <f t="shared" si="18"/>
        <v>0</v>
      </c>
      <c r="G57" s="12">
        <f t="shared" si="18"/>
        <v>0</v>
      </c>
      <c r="H57" s="134" t="e">
        <f t="shared" si="12"/>
        <v>#VALUE!</v>
      </c>
      <c r="I57" s="134"/>
    </row>
    <row r="58" spans="1:16" ht="27.75" customHeight="1" thickBot="1" x14ac:dyDescent="0.35">
      <c r="A58" s="487" t="s">
        <v>150</v>
      </c>
      <c r="B58" s="491"/>
      <c r="C58" s="491"/>
      <c r="D58" s="491"/>
      <c r="E58" s="491"/>
      <c r="F58" s="491"/>
      <c r="G58" s="488"/>
      <c r="H58" s="487"/>
      <c r="I58" s="488"/>
    </row>
    <row r="59" spans="1:16" ht="25.5" customHeight="1" thickBot="1" x14ac:dyDescent="0.35">
      <c r="A59" s="494" t="s">
        <v>151</v>
      </c>
      <c r="B59" s="495"/>
      <c r="C59" s="495"/>
      <c r="D59" s="495"/>
      <c r="E59" s="495"/>
      <c r="F59" s="495"/>
      <c r="G59" s="496"/>
      <c r="H59" s="502" t="s">
        <v>207</v>
      </c>
      <c r="I59" s="503"/>
    </row>
    <row r="60" spans="1:16" ht="25.5" customHeight="1" thickBot="1" x14ac:dyDescent="0.35">
      <c r="A60" s="554" t="s">
        <v>186</v>
      </c>
      <c r="B60" s="555"/>
      <c r="C60" s="476" t="str">
        <f>B4</f>
        <v>X</v>
      </c>
      <c r="D60" s="477"/>
      <c r="E60" s="477"/>
      <c r="F60" s="477"/>
      <c r="G60" s="478"/>
      <c r="H60" s="504"/>
      <c r="I60" s="505"/>
    </row>
    <row r="61" spans="1:16" ht="25.5" customHeight="1" thickBot="1" x14ac:dyDescent="0.35">
      <c r="A61" s="295"/>
      <c r="B61" s="296"/>
      <c r="C61" s="343" t="e">
        <f>E6-H57</f>
        <v>#VALUE!</v>
      </c>
      <c r="D61" s="344"/>
      <c r="E61" s="344"/>
      <c r="F61" s="344"/>
      <c r="G61" s="345"/>
      <c r="H61" s="504"/>
      <c r="I61" s="505"/>
    </row>
    <row r="62" spans="1:16" ht="35.25" customHeight="1" thickBot="1" x14ac:dyDescent="0.35">
      <c r="A62" s="65" t="s">
        <v>115</v>
      </c>
      <c r="B62" s="163" t="s">
        <v>153</v>
      </c>
      <c r="C62" s="470" t="str">
        <f>IF(ISERROR(IF($F$4="OSP8/SZ8",(($C$61/$C$11)*$E$11),"")+IF($F$4="OSP8/SZ8",(($C$61/$C$11)*$F$11),"")+IF($F$4="OSP8/SZ8",(($C$61/$C$11)*$G$11),"")),"",IF($F$4="OSP8/SZ8",(($C$61/$C$11)*$E$11),"")+IF($F$4="OSP8/SZ8",(($C$61/$C$11)*$F$11),"")+IF($F$4="OSP8/SZ8",(($C$61/$C$11)*$G$11),""))</f>
        <v/>
      </c>
      <c r="D62" s="471"/>
      <c r="E62" s="142" t="s">
        <v>154</v>
      </c>
      <c r="F62" s="313" t="str">
        <f>IF(ISERROR(IF(OR($F$4="OSP9/SZ9",$F$4="OSP11/SZ11"),(($C$61/$C$11)*$E$12),"")+IF(OR($F$4="OSP9/SZ9",$F$4="OSP11/SZ11"),(($C$61/$C$11)*$F$12),"")+IF(OR($F$4="OSP9/SZ9",$F$4="OSP11/SZ11"),(($C$61/$C$11)*$G$12),"")),"",IF(OR($F$4="OSP9/SZ9",$F$4="OSP11/SZ11"),(($C$61/$C$11)*$E$12),"")+IF(OR($F$4="OSP9/SZ9",$F$4="OSP11/SZ11"),(($C$61/$C$11)*$F$12),"")+IF(OR($F$4="OSP9/SZ9",$F$4="OSP11/SZ11"),(($C$61/$C$11)*$G$12),""))</f>
        <v/>
      </c>
      <c r="G62" s="314"/>
      <c r="H62" s="504"/>
      <c r="I62" s="505"/>
    </row>
    <row r="63" spans="1:16" ht="35.25" customHeight="1" thickBot="1" x14ac:dyDescent="0.35">
      <c r="A63" s="65" t="s">
        <v>198</v>
      </c>
      <c r="B63" s="163" t="s">
        <v>153</v>
      </c>
      <c r="C63" s="472"/>
      <c r="D63" s="473"/>
      <c r="E63" s="145" t="s">
        <v>154</v>
      </c>
      <c r="F63" s="315"/>
      <c r="G63" s="316"/>
      <c r="H63" s="504"/>
      <c r="I63" s="505"/>
    </row>
    <row r="64" spans="1:16" ht="35.25" customHeight="1" thickBot="1" x14ac:dyDescent="0.35">
      <c r="A64" s="65" t="s">
        <v>116</v>
      </c>
      <c r="B64" s="163" t="s">
        <v>153</v>
      </c>
      <c r="C64" s="474"/>
      <c r="D64" s="475"/>
      <c r="E64" s="148" t="s">
        <v>154</v>
      </c>
      <c r="F64" s="317"/>
      <c r="G64" s="318"/>
      <c r="H64" s="506"/>
      <c r="I64" s="507"/>
    </row>
    <row r="65" spans="1:9" ht="25.5" customHeight="1" thickBot="1" x14ac:dyDescent="0.35">
      <c r="A65" s="319" t="s">
        <v>187</v>
      </c>
      <c r="B65" s="320"/>
      <c r="C65" s="83" t="s">
        <v>120</v>
      </c>
      <c r="D65" s="83" t="s">
        <v>121</v>
      </c>
      <c r="E65" s="83" t="s">
        <v>122</v>
      </c>
      <c r="F65" s="83" t="s">
        <v>123</v>
      </c>
      <c r="G65" s="84" t="s">
        <v>124</v>
      </c>
      <c r="H65" s="83" t="s">
        <v>148</v>
      </c>
      <c r="I65" s="83" t="s">
        <v>149</v>
      </c>
    </row>
    <row r="66" spans="1:9" ht="25.5" customHeight="1" thickBot="1" x14ac:dyDescent="0.35">
      <c r="A66" s="508"/>
      <c r="B66" s="509"/>
      <c r="C66" s="165" t="e">
        <f>IF(C17-C57&lt;0,0,C17-C57)</f>
        <v>#VALUE!</v>
      </c>
      <c r="D66" s="165">
        <f>IF(D17-D57&lt;0,0,D17-D57)</f>
        <v>0</v>
      </c>
      <c r="E66" s="165">
        <f>IF(E17-E57&lt;0,0,E17-E57)</f>
        <v>0</v>
      </c>
      <c r="F66" s="165">
        <f>IF(F17-F57&lt;0,0,F17-F57)</f>
        <v>0</v>
      </c>
      <c r="G66" s="166">
        <f>IF(G17-G57&lt;0,0,G17-G57)</f>
        <v>0</v>
      </c>
      <c r="H66" s="132" t="e">
        <f>SUM(C66:G66)</f>
        <v>#VALUE!</v>
      </c>
      <c r="I66" s="499" t="str">
        <f>IF(F62="","","Attention! Les OSP9 &amp; 11 ne permettent pas le cofinancement de dépenses d'infrastructures / Achtung! Die SZ9 &amp; 11 erlauben keine Kofinanzierung von Infrastrukturausgaben")</f>
        <v/>
      </c>
    </row>
    <row r="67" spans="1:9" ht="26.25" customHeight="1" x14ac:dyDescent="0.3">
      <c r="A67" s="323" t="s">
        <v>188</v>
      </c>
      <c r="B67" s="324"/>
      <c r="C67" s="297" t="e">
        <f>ROUNDDOWN(IF($F$4="OSP8/SZ8",(((C$66/$C$11)*$E$11)+((C$66/$C$11)*$G$11)+(C$66/$C$11)*$F$11),((C$66/$C$11)*$E$12)+((C$66/$C$11)*$G$12)+((C$66/$C$11)*$F$12)),0)</f>
        <v>#VALUE!</v>
      </c>
      <c r="D67" s="297">
        <f>ROUNDDOWN(IF($F$4="OSP8/SZ8",(((D$66/$C$11)*$E$11)+((D$66/$C$11)*$G$11)+(D$66/$C$11)*$F$11),((D$66/$C$11)*$E$12)+((D$66/$C$11)*$G$12)+((D$66/$C$11)*$F$12)),0)</f>
        <v>0</v>
      </c>
      <c r="E67" s="297">
        <f>ROUNDDOWN(IF($F$4="OSP8/SZ8",(((E$66/$C$11)*$E$11)+((E$66/$C$11)*$G$11)+(E$66/$C$11)*$F$11),((E$66/$C$11)*$E$12)+((E$66/$C$11)*$G$12)+((E$66/$C$11)*$F$12)),0)</f>
        <v>0</v>
      </c>
      <c r="F67" s="297">
        <f>ROUNDDOWN(IF($F$4="OSP8/SZ8",(((F$66/$C$11)*$E$11)+((F$66/$C$11)*$G$11)+(F$66/$C$11)*$F$11),((F$66/$C$11)*$E$12)+((F$66/$C$11)*$G$12)+((F$66/$C$11)*$F$12)),0)</f>
        <v>0</v>
      </c>
      <c r="G67" s="297">
        <f>ROUNDDOWN(IF($F$4="OSP8/SZ8",(((G$66/$C$11)*$E$11)+((G$66/$C$11)*$G$11)+(G$66/$C$11)*$F$11),((G$66/$C$11)*$E$12)+((G$66/$C$11)*$G$12)+((G$66/$C$11)*$F$12)),0)</f>
        <v>0</v>
      </c>
      <c r="H67" s="510" t="e">
        <f>SUM(C67:G69)</f>
        <v>#VALUE!</v>
      </c>
      <c r="I67" s="500"/>
    </row>
    <row r="68" spans="1:9" ht="26.25" customHeight="1" x14ac:dyDescent="0.3">
      <c r="A68" s="354" t="s">
        <v>206</v>
      </c>
      <c r="B68" s="355"/>
      <c r="C68" s="325"/>
      <c r="D68" s="325"/>
      <c r="E68" s="325"/>
      <c r="F68" s="325"/>
      <c r="G68" s="325"/>
      <c r="H68" s="510"/>
      <c r="I68" s="500"/>
    </row>
    <row r="69" spans="1:9" ht="26.25" customHeight="1" thickBot="1" x14ac:dyDescent="0.35">
      <c r="A69" s="356" t="s">
        <v>189</v>
      </c>
      <c r="B69" s="357"/>
      <c r="C69" s="298"/>
      <c r="D69" s="298"/>
      <c r="E69" s="298"/>
      <c r="F69" s="298"/>
      <c r="G69" s="298"/>
      <c r="H69" s="511"/>
      <c r="I69" s="500"/>
    </row>
    <row r="70" spans="1:9" ht="20.399999999999999" customHeight="1" thickBot="1" x14ac:dyDescent="0.35">
      <c r="A70" s="306" t="s">
        <v>155</v>
      </c>
      <c r="B70" s="307"/>
      <c r="C70" s="122"/>
      <c r="D70" s="149"/>
      <c r="E70" s="149"/>
      <c r="F70" s="150"/>
      <c r="G70" s="151"/>
      <c r="H70" s="83" t="s">
        <v>148</v>
      </c>
      <c r="I70" s="83" t="s">
        <v>149</v>
      </c>
    </row>
    <row r="71" spans="1:9" ht="31.5" customHeight="1" x14ac:dyDescent="0.3">
      <c r="A71" s="323" t="s">
        <v>162</v>
      </c>
      <c r="B71" s="324"/>
      <c r="C71" s="44">
        <v>0</v>
      </c>
      <c r="D71" s="44">
        <v>0</v>
      </c>
      <c r="E71" s="44">
        <v>0</v>
      </c>
      <c r="F71" s="44">
        <v>0</v>
      </c>
      <c r="G71" s="45">
        <v>0</v>
      </c>
      <c r="H71" s="132">
        <f>SUM(C71:G71)</f>
        <v>0</v>
      </c>
      <c r="I71" s="499" t="str">
        <f>IF(AND(H72&gt;0,F62&gt;0),"Attention! Les OSP9&amp;11 ne permettent pas le financement de frais d'infrastructures, veuillez corriger / Achtung! Die SZ9&amp;11 erlauben keine Finanzierung von Infrastrukturkosten, bitte korrigieren. ","")</f>
        <v/>
      </c>
    </row>
    <row r="72" spans="1:9" ht="31.5" customHeight="1" x14ac:dyDescent="0.3">
      <c r="A72" s="309" t="s">
        <v>204</v>
      </c>
      <c r="B72" s="310"/>
      <c r="C72" s="56"/>
      <c r="D72" s="56"/>
      <c r="E72" s="56"/>
      <c r="F72" s="56"/>
      <c r="G72" s="57"/>
      <c r="H72" s="128">
        <f t="shared" ref="H72:H73" si="19">SUM(C72:G72)</f>
        <v>0</v>
      </c>
      <c r="I72" s="500"/>
    </row>
    <row r="73" spans="1:9" ht="31.5" customHeight="1" thickBot="1" x14ac:dyDescent="0.35">
      <c r="A73" s="311" t="s">
        <v>205</v>
      </c>
      <c r="B73" s="312"/>
      <c r="C73" s="53"/>
      <c r="D73" s="53"/>
      <c r="E73" s="53"/>
      <c r="F73" s="53"/>
      <c r="G73" s="55"/>
      <c r="H73" s="133">
        <f t="shared" si="19"/>
        <v>0</v>
      </c>
      <c r="I73" s="500"/>
    </row>
    <row r="74" spans="1:9" ht="31.5" customHeight="1" thickBot="1" x14ac:dyDescent="0.35">
      <c r="A74" s="299" t="s">
        <v>158</v>
      </c>
      <c r="B74" s="300"/>
      <c r="C74" s="9">
        <f>SUM(C71:C73)</f>
        <v>0</v>
      </c>
      <c r="D74" s="9">
        <f t="shared" ref="D74:G74" si="20">SUM(D71:D73)</f>
        <v>0</v>
      </c>
      <c r="E74" s="9">
        <f t="shared" si="20"/>
        <v>0</v>
      </c>
      <c r="F74" s="9">
        <f t="shared" si="20"/>
        <v>0</v>
      </c>
      <c r="G74" s="10">
        <f t="shared" si="20"/>
        <v>0</v>
      </c>
      <c r="H74" s="134">
        <f>SUM(C74:G74)</f>
        <v>0</v>
      </c>
      <c r="I74" s="499" t="e">
        <f>IF(OR(C67&lt;C74,D67&lt;D74,E67&lt;E74,F67&lt;F74,G67&lt;G74,H67&lt;H74),CONCATENATE("Allocation totale dépassée ! Vérifiez la répartition des frais et / ou l'allocation totale des catégories de dépenses 
","Gesamtzuweisung überschritten! Überprüfen Sie die Kostenverteilung und / oder die Gesamtzuweisung der Kostenkategorien"),"")</f>
        <v>#VALUE!</v>
      </c>
    </row>
    <row r="75" spans="1:9" ht="31.5" customHeight="1" thickBot="1" x14ac:dyDescent="0.35">
      <c r="A75" s="299" t="s">
        <v>160</v>
      </c>
      <c r="B75" s="300"/>
      <c r="C75" s="11">
        <f>C74</f>
        <v>0</v>
      </c>
      <c r="D75" s="11">
        <f>D74</f>
        <v>0</v>
      </c>
      <c r="E75" s="11">
        <f>E74</f>
        <v>0</v>
      </c>
      <c r="F75" s="11">
        <f>F74</f>
        <v>0</v>
      </c>
      <c r="G75" s="12">
        <f>G74</f>
        <v>0</v>
      </c>
      <c r="H75" s="134">
        <f>SUM(C75:G75)</f>
        <v>0</v>
      </c>
      <c r="I75" s="500"/>
    </row>
    <row r="76" spans="1:9" ht="31.5" customHeight="1" thickBot="1" x14ac:dyDescent="0.35">
      <c r="A76" s="299" t="s">
        <v>149</v>
      </c>
      <c r="B76" s="300"/>
      <c r="C76" s="149" t="e">
        <f>SUM(C67:C69)-SUM(C71:C73)</f>
        <v>#VALUE!</v>
      </c>
      <c r="D76" s="149">
        <f>SUM(D67:D69)-SUM(D71:D73)</f>
        <v>0</v>
      </c>
      <c r="E76" s="149">
        <f>SUM(E67:E69)-SUM(E71:E73)</f>
        <v>0</v>
      </c>
      <c r="F76" s="149">
        <f>SUM(F67:F69)-SUM(F71:F73)</f>
        <v>0</v>
      </c>
      <c r="G76" s="152">
        <f>SUM(G67:G69)-SUM(G71:G73)</f>
        <v>0</v>
      </c>
      <c r="H76" s="134" t="e">
        <f>SUM(C76:G76)</f>
        <v>#VALUE!</v>
      </c>
      <c r="I76" s="500"/>
    </row>
    <row r="77" spans="1:9" ht="27.75" customHeight="1" thickBot="1" x14ac:dyDescent="0.35">
      <c r="A77" s="512" t="s">
        <v>152</v>
      </c>
      <c r="B77" s="513"/>
      <c r="C77" s="513"/>
      <c r="D77" s="513"/>
      <c r="E77" s="513"/>
      <c r="F77" s="513"/>
      <c r="G77" s="514"/>
      <c r="H77" s="29"/>
      <c r="I77" s="30"/>
    </row>
    <row r="78" spans="1:9" ht="27.75" customHeight="1" thickBot="1" x14ac:dyDescent="0.35">
      <c r="A78" s="306"/>
      <c r="B78" s="307"/>
      <c r="C78" s="83" t="s">
        <v>120</v>
      </c>
      <c r="D78" s="83" t="s">
        <v>121</v>
      </c>
      <c r="E78" s="83" t="s">
        <v>122</v>
      </c>
      <c r="F78" s="83" t="s">
        <v>123</v>
      </c>
      <c r="G78" s="84" t="s">
        <v>124</v>
      </c>
      <c r="H78" s="83" t="s">
        <v>148</v>
      </c>
      <c r="I78" s="83" t="s">
        <v>149</v>
      </c>
    </row>
    <row r="79" spans="1:9" ht="27.9" customHeight="1" thickBot="1" x14ac:dyDescent="0.35">
      <c r="A79" s="295" t="s">
        <v>161</v>
      </c>
      <c r="B79" s="296"/>
      <c r="C79" s="11" t="e">
        <f>C57+C75</f>
        <v>#VALUE!</v>
      </c>
      <c r="D79" s="11">
        <f>D57+D75</f>
        <v>0</v>
      </c>
      <c r="E79" s="11">
        <f>E57+E75</f>
        <v>0</v>
      </c>
      <c r="F79" s="11">
        <f>F57+F75</f>
        <v>0</v>
      </c>
      <c r="G79" s="12">
        <f>G57+G75</f>
        <v>0</v>
      </c>
      <c r="H79" s="134" t="e">
        <f t="shared" ref="H79" si="21">SUM(C79:G79)</f>
        <v>#VALUE!</v>
      </c>
      <c r="I79" s="467"/>
    </row>
    <row r="80" spans="1:9" ht="27.9" customHeight="1" thickBot="1" x14ac:dyDescent="0.35">
      <c r="A80" s="299" t="s">
        <v>149</v>
      </c>
      <c r="B80" s="300"/>
      <c r="C80" s="154"/>
      <c r="D80" s="154"/>
      <c r="E80" s="154"/>
      <c r="F80" s="154"/>
      <c r="G80" s="155"/>
      <c r="H80" s="153"/>
      <c r="I80" s="469"/>
    </row>
    <row r="81" spans="1:7" x14ac:dyDescent="0.3">
      <c r="A81" s="3" t="s">
        <v>30</v>
      </c>
      <c r="B81" s="3" t="s">
        <v>163</v>
      </c>
      <c r="C81" s="3"/>
      <c r="D81" s="3"/>
      <c r="E81" s="3"/>
      <c r="F81" s="3"/>
      <c r="G81" s="3"/>
    </row>
    <row r="82" spans="1:7" x14ac:dyDescent="0.3">
      <c r="A82" s="3"/>
      <c r="B82" s="3" t="s">
        <v>190</v>
      </c>
      <c r="C82" s="3"/>
      <c r="D82" s="3"/>
      <c r="E82" s="3"/>
      <c r="F82" s="3"/>
      <c r="G82" s="3"/>
    </row>
    <row r="83" spans="1:7" ht="15" customHeight="1" x14ac:dyDescent="0.3">
      <c r="A83" s="3"/>
      <c r="B83" s="164" t="s">
        <v>164</v>
      </c>
      <c r="C83" s="3"/>
      <c r="D83" s="3"/>
      <c r="E83" s="3"/>
      <c r="F83" s="3"/>
      <c r="G83" s="3"/>
    </row>
    <row r="85" spans="1:7" ht="15" thickBot="1" x14ac:dyDescent="0.35"/>
    <row r="86" spans="1:7" ht="15" thickBot="1" x14ac:dyDescent="0.35">
      <c r="A86" s="205" t="s">
        <v>30</v>
      </c>
      <c r="B86" s="435" t="s">
        <v>175</v>
      </c>
      <c r="C86" s="432">
        <v>1720</v>
      </c>
      <c r="D86" s="432" t="s">
        <v>245</v>
      </c>
      <c r="E86" s="462" t="s">
        <v>177</v>
      </c>
      <c r="F86" s="385"/>
    </row>
    <row r="87" spans="1:7" ht="15" thickBot="1" x14ac:dyDescent="0.35">
      <c r="A87" s="3"/>
      <c r="B87" s="436"/>
      <c r="C87" s="434"/>
      <c r="D87" s="434"/>
      <c r="E87" s="463"/>
      <c r="F87" s="387"/>
    </row>
    <row r="88" spans="1:7" x14ac:dyDescent="0.3">
      <c r="A88" s="3"/>
      <c r="B88" s="429" t="s">
        <v>176</v>
      </c>
      <c r="C88" s="432"/>
      <c r="D88" s="199">
        <v>0.1</v>
      </c>
      <c r="E88" s="200">
        <f t="shared" ref="E88:E93" si="22">$C$86*D88</f>
        <v>172</v>
      </c>
      <c r="F88" s="244" t="s">
        <v>177</v>
      </c>
    </row>
    <row r="89" spans="1:7" x14ac:dyDescent="0.3">
      <c r="A89" s="3"/>
      <c r="B89" s="430"/>
      <c r="C89" s="433"/>
      <c r="D89" s="201">
        <v>0.2</v>
      </c>
      <c r="E89" s="202">
        <f t="shared" si="22"/>
        <v>344</v>
      </c>
      <c r="F89" s="245" t="s">
        <v>177</v>
      </c>
    </row>
    <row r="90" spans="1:7" x14ac:dyDescent="0.3">
      <c r="A90" s="3"/>
      <c r="B90" s="430"/>
      <c r="C90" s="433"/>
      <c r="D90" s="201">
        <v>0.5</v>
      </c>
      <c r="E90" s="202">
        <f t="shared" si="22"/>
        <v>860</v>
      </c>
      <c r="F90" s="245" t="s">
        <v>177</v>
      </c>
    </row>
    <row r="91" spans="1:7" x14ac:dyDescent="0.3">
      <c r="A91" s="3"/>
      <c r="B91" s="430"/>
      <c r="C91" s="433"/>
      <c r="D91" s="201">
        <v>0.75</v>
      </c>
      <c r="E91" s="202">
        <f t="shared" si="22"/>
        <v>1290</v>
      </c>
      <c r="F91" s="245" t="s">
        <v>177</v>
      </c>
    </row>
    <row r="92" spans="1:7" x14ac:dyDescent="0.3">
      <c r="A92" s="3"/>
      <c r="B92" s="430"/>
      <c r="C92" s="433"/>
      <c r="D92" s="201">
        <v>0.8</v>
      </c>
      <c r="E92" s="202">
        <f t="shared" si="22"/>
        <v>1376</v>
      </c>
      <c r="F92" s="245" t="s">
        <v>177</v>
      </c>
    </row>
    <row r="93" spans="1:7" ht="15" thickBot="1" x14ac:dyDescent="0.35">
      <c r="A93" s="3"/>
      <c r="B93" s="431"/>
      <c r="C93" s="434"/>
      <c r="D93" s="203">
        <v>0.9</v>
      </c>
      <c r="E93" s="204">
        <f t="shared" si="22"/>
        <v>1548</v>
      </c>
      <c r="F93" s="246" t="s">
        <v>177</v>
      </c>
    </row>
  </sheetData>
  <sheetProtection algorithmName="SHA-512" hashValue="UMw1TTyFj22W+SBW++caLCyBlXNSYwlzY2qpZ6u9pS6sPF8wutc65P3FZCo6fjwO3kTszyU3uyFHsdOO6OE9JA==" saltValue="2FOmoLxWOlF/fTYFQ7/L3w==" spinCount="100000" sheet="1" objects="1" scenarios="1" selectLockedCells="1" selectUnlockedCells="1"/>
  <mergeCells count="112">
    <mergeCell ref="B88:B93"/>
    <mergeCell ref="C88:C93"/>
    <mergeCell ref="A1:C1"/>
    <mergeCell ref="D1:G1"/>
    <mergeCell ref="A13:G13"/>
    <mergeCell ref="A14:B14"/>
    <mergeCell ref="A15:B15"/>
    <mergeCell ref="A16:B16"/>
    <mergeCell ref="A17:B17"/>
    <mergeCell ref="A28:B28"/>
    <mergeCell ref="A29:B29"/>
    <mergeCell ref="A30:G30"/>
    <mergeCell ref="A38:B38"/>
    <mergeCell ref="A50:B50"/>
    <mergeCell ref="A51:B51"/>
    <mergeCell ref="A57:B57"/>
    <mergeCell ref="A58:G58"/>
    <mergeCell ref="A70:B70"/>
    <mergeCell ref="A71:B71"/>
    <mergeCell ref="H1:I5"/>
    <mergeCell ref="A2:G2"/>
    <mergeCell ref="A3:C3"/>
    <mergeCell ref="D3:G3"/>
    <mergeCell ref="A4:A5"/>
    <mergeCell ref="B4:C5"/>
    <mergeCell ref="F4:G4"/>
    <mergeCell ref="F5:G5"/>
    <mergeCell ref="F9:G9"/>
    <mergeCell ref="B6:C6"/>
    <mergeCell ref="E6:G6"/>
    <mergeCell ref="H6:I6"/>
    <mergeCell ref="B7:C7"/>
    <mergeCell ref="E7:G7"/>
    <mergeCell ref="B8:C8"/>
    <mergeCell ref="E8:G8"/>
    <mergeCell ref="H30:I32"/>
    <mergeCell ref="C31:D31"/>
    <mergeCell ref="F31:G31"/>
    <mergeCell ref="C32:D32"/>
    <mergeCell ref="F32:G32"/>
    <mergeCell ref="I17:I29"/>
    <mergeCell ref="A19:B19"/>
    <mergeCell ref="A20:B20"/>
    <mergeCell ref="A21:B21"/>
    <mergeCell ref="A22:B22"/>
    <mergeCell ref="A23:B23"/>
    <mergeCell ref="A24:B24"/>
    <mergeCell ref="A25:B25"/>
    <mergeCell ref="A26:B26"/>
    <mergeCell ref="A27:B27"/>
    <mergeCell ref="I38:I40"/>
    <mergeCell ref="A39:B39"/>
    <mergeCell ref="A40:B40"/>
    <mergeCell ref="A41:B41"/>
    <mergeCell ref="I41:I43"/>
    <mergeCell ref="A42:B42"/>
    <mergeCell ref="A43:B43"/>
    <mergeCell ref="A33:G33"/>
    <mergeCell ref="H33:I33"/>
    <mergeCell ref="A34:G34"/>
    <mergeCell ref="A36:B36"/>
    <mergeCell ref="I36:I37"/>
    <mergeCell ref="A37:B37"/>
    <mergeCell ref="I51:I52"/>
    <mergeCell ref="A52:B52"/>
    <mergeCell ref="A53:B53"/>
    <mergeCell ref="A56:B56"/>
    <mergeCell ref="A44:B44"/>
    <mergeCell ref="I44:I46"/>
    <mergeCell ref="A45:B45"/>
    <mergeCell ref="A46:B46"/>
    <mergeCell ref="A47:B47"/>
    <mergeCell ref="I47:I49"/>
    <mergeCell ref="A48:B48"/>
    <mergeCell ref="A49:B49"/>
    <mergeCell ref="H58:I58"/>
    <mergeCell ref="A59:G59"/>
    <mergeCell ref="H59:I64"/>
    <mergeCell ref="A60:B60"/>
    <mergeCell ref="C60:G60"/>
    <mergeCell ref="A61:B61"/>
    <mergeCell ref="C61:G61"/>
    <mergeCell ref="C62:D64"/>
    <mergeCell ref="H67:H69"/>
    <mergeCell ref="A68:B68"/>
    <mergeCell ref="A69:B69"/>
    <mergeCell ref="I71:I73"/>
    <mergeCell ref="A72:B72"/>
    <mergeCell ref="A73:B73"/>
    <mergeCell ref="F62:G64"/>
    <mergeCell ref="A65:B65"/>
    <mergeCell ref="A66:B66"/>
    <mergeCell ref="I66:I69"/>
    <mergeCell ref="A67:B67"/>
    <mergeCell ref="C67:C69"/>
    <mergeCell ref="D67:D69"/>
    <mergeCell ref="E67:E69"/>
    <mergeCell ref="F67:F69"/>
    <mergeCell ref="G67:G69"/>
    <mergeCell ref="E86:F87"/>
    <mergeCell ref="A79:B79"/>
    <mergeCell ref="I79:I80"/>
    <mergeCell ref="A80:B80"/>
    <mergeCell ref="A74:B74"/>
    <mergeCell ref="I74:I76"/>
    <mergeCell ref="A75:B75"/>
    <mergeCell ref="A76:B76"/>
    <mergeCell ref="A77:G77"/>
    <mergeCell ref="A78:B78"/>
    <mergeCell ref="B86:B87"/>
    <mergeCell ref="C86:C87"/>
    <mergeCell ref="D86:D87"/>
  </mergeCells>
  <conditionalFormatting sqref="B9">
    <cfRule type="containsText" dxfId="11" priority="8" operator="containsText" text="Oui/Ja">
      <formula>NOT(ISERROR(SEARCH("Oui/Ja",B9)))</formula>
    </cfRule>
  </conditionalFormatting>
  <conditionalFormatting sqref="C9">
    <cfRule type="containsText" dxfId="10" priority="7" operator="containsText" text="Non/Nein">
      <formula>NOT(ISERROR(SEARCH("Non/Nein",C9)))</formula>
    </cfRule>
  </conditionalFormatting>
  <conditionalFormatting sqref="C16:G16">
    <cfRule type="containsText" dxfId="9" priority="10" operator="containsText" text="Budget">
      <formula>NOT(ISERROR(SEARCH("Budget",C16)))</formula>
    </cfRule>
  </conditionalFormatting>
  <conditionalFormatting sqref="C21:G21">
    <cfRule type="containsText" dxfId="8" priority="9" operator="containsText" text="erreur">
      <formula>NOT(ISERROR(SEARCH("erreur",C21)))</formula>
    </cfRule>
  </conditionalFormatting>
  <conditionalFormatting sqref="C75:G76">
    <cfRule type="cellIs" dxfId="7" priority="3" stopIfTrue="1" operator="lessThan">
      <formula>0</formula>
    </cfRule>
    <cfRule type="cellIs" dxfId="6" priority="4" stopIfTrue="1" operator="greaterThan">
      <formula>0</formula>
    </cfRule>
    <cfRule type="cellIs" dxfId="5" priority="5" stopIfTrue="1" operator="equal">
      <formula>0</formula>
    </cfRule>
  </conditionalFormatting>
  <conditionalFormatting sqref="C80:G80">
    <cfRule type="cellIs" dxfId="4" priority="2" stopIfTrue="1" operator="equal">
      <formula>0</formula>
    </cfRule>
  </conditionalFormatting>
  <conditionalFormatting sqref="D1">
    <cfRule type="containsText" dxfId="3" priority="11" operator="containsText" text="FR">
      <formula>NOT(ISERROR(SEARCH("FR",D1)))</formula>
    </cfRule>
    <cfRule type="containsText" dxfId="2" priority="12" operator="containsText" text="DE">
      <formula>NOT(ISERROR(SEARCH("DE",D1)))</formula>
    </cfRule>
  </conditionalFormatting>
  <conditionalFormatting sqref="E4">
    <cfRule type="containsText" dxfId="1" priority="6" operator="containsText" text="Pas d'OSP">
      <formula>NOT(ISERROR(SEARCH("Pas d'OSP",E4)))</formula>
    </cfRule>
  </conditionalFormatting>
  <conditionalFormatting sqref="E9">
    <cfRule type="containsText" dxfId="0" priority="1" operator="containsText" text="taux">
      <formula>NOT(ISERROR(SEARCH("taux",E9)))</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3">
        <x14:dataValidation type="list" showInputMessage="1" showErrorMessage="1" xr:uid="{9C8A8CB0-F486-4656-BCA2-8456BACB1599}">
          <x14:formula1>
            <xm:f>Calculs_Listes!$B$41:$B$51</xm:f>
          </x14:formula1>
          <xm:sqref>F5:G5</xm:sqref>
        </x14:dataValidation>
        <x14:dataValidation type="list" showInputMessage="1" showErrorMessage="1" xr:uid="{9EB204ED-BFBE-42AE-970B-D7080E6F1088}">
          <x14:formula1>
            <xm:f>Calculs_Listes!$D$34:$H$34</xm:f>
          </x14:formula1>
          <xm:sqref>C37:G37</xm:sqref>
        </x14:dataValidation>
        <x14:dataValidation type="list" showInputMessage="1" showErrorMessage="1" xr:uid="{FA15414D-4092-4E01-A321-B34BD1124C28}">
          <x14:formula1>
            <xm:f>Calculs_Listes!$B$34:$B$37</xm:f>
          </x14:formula1>
          <xm:sqref>F4:G4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30:N69"/>
  <sheetViews>
    <sheetView topLeftCell="A28" zoomScale="85" zoomScaleNormal="85" workbookViewId="0">
      <selection activeCell="B31" sqref="B31"/>
    </sheetView>
  </sheetViews>
  <sheetFormatPr defaultColWidth="8.77734375" defaultRowHeight="14.4" x14ac:dyDescent="0.3"/>
  <cols>
    <col min="1" max="1" width="23.88671875" bestFit="1" customWidth="1"/>
    <col min="2" max="2" width="11.44140625" bestFit="1" customWidth="1"/>
    <col min="11" max="11" width="19.6640625" customWidth="1"/>
    <col min="12" max="14" width="17.33203125" customWidth="1"/>
  </cols>
  <sheetData>
    <row r="30" spans="2:14" x14ac:dyDescent="0.3">
      <c r="B30" t="s">
        <v>1</v>
      </c>
    </row>
    <row r="31" spans="2:14" x14ac:dyDescent="0.3">
      <c r="B31" t="s">
        <v>0</v>
      </c>
    </row>
    <row r="32" spans="2:14" x14ac:dyDescent="0.3">
      <c r="K32" s="252" t="s">
        <v>216</v>
      </c>
      <c r="L32" s="252"/>
      <c r="M32" s="252"/>
      <c r="N32" s="252"/>
    </row>
    <row r="33" spans="1:14" ht="15" thickBot="1" x14ac:dyDescent="0.35"/>
    <row r="34" spans="1:14" ht="23.4" thickBot="1" x14ac:dyDescent="0.35">
      <c r="A34" t="s">
        <v>16</v>
      </c>
      <c r="B34" t="s">
        <v>44</v>
      </c>
      <c r="D34" s="26"/>
      <c r="E34" s="23" t="s">
        <v>9</v>
      </c>
      <c r="F34" s="24" t="s">
        <v>10</v>
      </c>
      <c r="G34" s="24" t="s">
        <v>1</v>
      </c>
      <c r="H34" s="25" t="s">
        <v>0</v>
      </c>
      <c r="K34" s="247" t="s">
        <v>208</v>
      </c>
      <c r="L34" s="65" t="s">
        <v>115</v>
      </c>
      <c r="M34" s="65" t="s">
        <v>198</v>
      </c>
      <c r="N34" s="65" t="s">
        <v>116</v>
      </c>
    </row>
    <row r="35" spans="1:14" ht="23.4" thickBot="1" x14ac:dyDescent="0.35">
      <c r="B35" t="s">
        <v>59</v>
      </c>
      <c r="D35" s="27" t="s">
        <v>61</v>
      </c>
      <c r="E35" s="20">
        <v>72</v>
      </c>
      <c r="F35" s="21">
        <v>83</v>
      </c>
      <c r="G35" s="21">
        <v>64</v>
      </c>
      <c r="H35" s="22">
        <v>68</v>
      </c>
      <c r="K35" s="247" t="s">
        <v>117</v>
      </c>
      <c r="L35" s="66">
        <v>13523</v>
      </c>
      <c r="M35" s="67">
        <v>1.7694681873641538</v>
      </c>
      <c r="N35" s="68">
        <v>120003</v>
      </c>
    </row>
    <row r="36" spans="1:14" ht="23.4" thickBot="1" x14ac:dyDescent="0.35">
      <c r="B36" t="s">
        <v>60</v>
      </c>
      <c r="D36" s="28" t="s">
        <v>62</v>
      </c>
      <c r="E36" s="16">
        <v>47</v>
      </c>
      <c r="F36" s="13">
        <v>62</v>
      </c>
      <c r="G36" s="13">
        <v>45</v>
      </c>
      <c r="H36" s="17">
        <v>45</v>
      </c>
      <c r="K36" s="247" t="s">
        <v>118</v>
      </c>
      <c r="L36" s="66">
        <v>13295</v>
      </c>
      <c r="M36" s="67">
        <v>0</v>
      </c>
      <c r="N36" s="68">
        <v>127597</v>
      </c>
    </row>
    <row r="37" spans="1:14" x14ac:dyDescent="0.3">
      <c r="D37" s="28" t="s">
        <v>63</v>
      </c>
      <c r="E37" s="16">
        <v>39</v>
      </c>
      <c r="F37" s="13">
        <v>46</v>
      </c>
      <c r="G37" s="13">
        <v>28</v>
      </c>
      <c r="H37" s="17">
        <v>33</v>
      </c>
    </row>
    <row r="38" spans="1:14" ht="15" thickBot="1" x14ac:dyDescent="0.35">
      <c r="D38" s="15" t="s">
        <v>64</v>
      </c>
      <c r="E38" s="14">
        <v>33</v>
      </c>
      <c r="F38" s="18">
        <v>39</v>
      </c>
      <c r="G38" s="18">
        <v>23</v>
      </c>
      <c r="H38" s="19">
        <v>25</v>
      </c>
    </row>
    <row r="39" spans="1:14" x14ac:dyDescent="0.3">
      <c r="K39" s="253" t="s">
        <v>192</v>
      </c>
      <c r="L39" s="254"/>
      <c r="M39" s="254"/>
      <c r="N39" s="254"/>
    </row>
    <row r="41" spans="1:14" ht="23.4" thickBot="1" x14ac:dyDescent="0.35">
      <c r="K41" s="247" t="s">
        <v>208</v>
      </c>
      <c r="L41" s="65" t="s">
        <v>115</v>
      </c>
      <c r="M41" s="65" t="s">
        <v>198</v>
      </c>
      <c r="N41" s="65" t="s">
        <v>116</v>
      </c>
    </row>
    <row r="42" spans="1:14" ht="23.4" thickBot="1" x14ac:dyDescent="0.35">
      <c r="B42" t="s">
        <v>77</v>
      </c>
      <c r="K42" s="247" t="s">
        <v>117</v>
      </c>
      <c r="L42" s="66">
        <f>ROUNDDOWN(L35+(L35*7%),0)</f>
        <v>14469</v>
      </c>
      <c r="M42" s="67">
        <f t="shared" ref="M42" si="0">M35+(M35*7%)</f>
        <v>1.8933309604796447</v>
      </c>
      <c r="N42" s="68">
        <f>ROUNDDOWN(N35+(N35*7%),0)</f>
        <v>128403</v>
      </c>
    </row>
    <row r="43" spans="1:14" ht="23.4" thickBot="1" x14ac:dyDescent="0.35">
      <c r="B43" t="s">
        <v>78</v>
      </c>
      <c r="K43" s="247" t="s">
        <v>118</v>
      </c>
      <c r="L43" s="66">
        <f t="shared" ref="L43:N43" si="1">ROUNDDOWN(L36+(L36*7%),0)</f>
        <v>14225</v>
      </c>
      <c r="M43" s="67">
        <f t="shared" si="1"/>
        <v>0</v>
      </c>
      <c r="N43" s="68">
        <f t="shared" si="1"/>
        <v>136528</v>
      </c>
    </row>
    <row r="44" spans="1:14" x14ac:dyDescent="0.3">
      <c r="B44" t="s">
        <v>79</v>
      </c>
    </row>
    <row r="45" spans="1:14" x14ac:dyDescent="0.3">
      <c r="B45" t="s">
        <v>229</v>
      </c>
    </row>
    <row r="46" spans="1:14" x14ac:dyDescent="0.3">
      <c r="B46" t="s">
        <v>230</v>
      </c>
      <c r="K46" s="255" t="s">
        <v>219</v>
      </c>
      <c r="L46" s="256"/>
      <c r="M46" s="256"/>
      <c r="N46" s="256"/>
    </row>
    <row r="47" spans="1:14" x14ac:dyDescent="0.3">
      <c r="B47" t="s">
        <v>217</v>
      </c>
    </row>
    <row r="48" spans="1:14" ht="23.4" thickBot="1" x14ac:dyDescent="0.35">
      <c r="B48" t="s">
        <v>209</v>
      </c>
      <c r="K48" s="247" t="s">
        <v>208</v>
      </c>
      <c r="L48" s="65" t="s">
        <v>115</v>
      </c>
      <c r="M48" s="65" t="s">
        <v>198</v>
      </c>
      <c r="N48" s="65" t="s">
        <v>116</v>
      </c>
    </row>
    <row r="49" spans="2:14" ht="23.4" thickBot="1" x14ac:dyDescent="0.35">
      <c r="B49" t="s">
        <v>210</v>
      </c>
      <c r="K49" s="247" t="s">
        <v>117</v>
      </c>
      <c r="L49" s="66">
        <f>ROUNDDOWN(L42+(L42*6.64%),0)</f>
        <v>15429</v>
      </c>
      <c r="M49" s="67">
        <f t="shared" ref="M49" si="2">M42+(M42*6.64%)</f>
        <v>2.0190481362554928</v>
      </c>
      <c r="N49" s="68">
        <f>ROUNDDOWN(N42+(N42*6.64%),0)</f>
        <v>136928</v>
      </c>
    </row>
    <row r="50" spans="2:14" ht="23.4" thickBot="1" x14ac:dyDescent="0.35">
      <c r="B50" t="s">
        <v>80</v>
      </c>
      <c r="K50" s="247" t="s">
        <v>118</v>
      </c>
      <c r="L50" s="66">
        <f t="shared" ref="L50:N50" si="3">ROUNDDOWN(L43+(L43*6.64%),0)</f>
        <v>15169</v>
      </c>
      <c r="M50" s="67">
        <f t="shared" si="3"/>
        <v>0</v>
      </c>
      <c r="N50" s="68">
        <f t="shared" si="3"/>
        <v>145593</v>
      </c>
    </row>
    <row r="53" spans="2:14" x14ac:dyDescent="0.3">
      <c r="K53" s="258" t="s">
        <v>218</v>
      </c>
      <c r="L53" s="259"/>
      <c r="M53" s="259"/>
      <c r="N53" s="259"/>
    </row>
    <row r="55" spans="2:14" ht="23.4" thickBot="1" x14ac:dyDescent="0.35">
      <c r="K55" s="257" t="s">
        <v>208</v>
      </c>
      <c r="L55" s="65" t="s">
        <v>115</v>
      </c>
      <c r="M55" s="65" t="s">
        <v>198</v>
      </c>
      <c r="N55" s="65" t="s">
        <v>116</v>
      </c>
    </row>
    <row r="56" spans="2:14" ht="23.4" thickBot="1" x14ac:dyDescent="0.35">
      <c r="K56" s="257" t="s">
        <v>117</v>
      </c>
      <c r="L56" s="66">
        <f>ROUNDDOWN(L49+(L49*1.92%),0)</f>
        <v>15725</v>
      </c>
      <c r="M56" s="67">
        <f>M49+(M49*1.92%)</f>
        <v>2.0578138604715983</v>
      </c>
      <c r="N56" s="68">
        <f>ROUNDDOWN(N49+(N49*1.92%),0)</f>
        <v>139557</v>
      </c>
    </row>
    <row r="57" spans="2:14" ht="23.4" thickBot="1" x14ac:dyDescent="0.35">
      <c r="K57" s="257" t="s">
        <v>118</v>
      </c>
      <c r="L57" s="66">
        <f>ROUNDDOWN(L50+(L50*1.92%),0)</f>
        <v>15460</v>
      </c>
      <c r="M57" s="67">
        <f>ROUNDDOWN(M50+(M50*1.92%),0)</f>
        <v>0</v>
      </c>
      <c r="N57" s="68">
        <f>ROUNDDOWN(N50+(N50*1.92%),0)</f>
        <v>148388</v>
      </c>
    </row>
    <row r="58" spans="2:14" x14ac:dyDescent="0.3">
      <c r="K58" s="168"/>
      <c r="L58" s="262"/>
      <c r="M58" s="262"/>
      <c r="N58" s="262"/>
    </row>
    <row r="59" spans="2:14" x14ac:dyDescent="0.3">
      <c r="K59" s="168"/>
      <c r="L59" s="262"/>
      <c r="M59" s="262"/>
      <c r="N59" s="262"/>
    </row>
    <row r="60" spans="2:14" x14ac:dyDescent="0.3">
      <c r="K60" s="263" t="s">
        <v>225</v>
      </c>
      <c r="L60" s="263"/>
      <c r="M60" s="263"/>
      <c r="N60" s="263"/>
    </row>
    <row r="62" spans="2:14" ht="23.4" thickBot="1" x14ac:dyDescent="0.35">
      <c r="K62" s="261" t="s">
        <v>208</v>
      </c>
      <c r="L62" s="65" t="s">
        <v>115</v>
      </c>
      <c r="M62" s="65" t="s">
        <v>198</v>
      </c>
      <c r="N62" s="65" t="s">
        <v>116</v>
      </c>
    </row>
    <row r="63" spans="2:14" ht="23.4" thickBot="1" x14ac:dyDescent="0.35">
      <c r="K63" s="261" t="s">
        <v>117</v>
      </c>
      <c r="L63" s="66">
        <f>ROUNDDOWN(L56+(L56*2.15%),0)</f>
        <v>16063</v>
      </c>
      <c r="M63" s="67">
        <f>M56+(M56*2.15%)</f>
        <v>2.1020568584717378</v>
      </c>
      <c r="N63" s="68">
        <f>ROUNDDOWN(N56+(N56*2.15%),0)</f>
        <v>142557</v>
      </c>
    </row>
    <row r="64" spans="2:14" ht="23.4" thickBot="1" x14ac:dyDescent="0.35">
      <c r="K64" s="261" t="s">
        <v>118</v>
      </c>
      <c r="L64" s="66">
        <f>ROUNDDOWN(L57+(L57*2.15%),0)</f>
        <v>15792</v>
      </c>
      <c r="M64" s="67">
        <f>ROUNDDOWN(M57+(M57*2.15%),0)</f>
        <v>0</v>
      </c>
      <c r="N64" s="68">
        <f>ROUNDDOWN(N57+(N57*2.15%),0)</f>
        <v>151578</v>
      </c>
    </row>
    <row r="67" spans="10:14" ht="30" customHeight="1" x14ac:dyDescent="0.3">
      <c r="K67" s="556" t="s">
        <v>220</v>
      </c>
      <c r="L67" s="556"/>
      <c r="M67" s="556"/>
      <c r="N67" s="556"/>
    </row>
    <row r="68" spans="10:14" x14ac:dyDescent="0.3">
      <c r="J68" t="s">
        <v>223</v>
      </c>
      <c r="K68" s="260" t="s">
        <v>221</v>
      </c>
    </row>
    <row r="69" spans="10:14" x14ac:dyDescent="0.3">
      <c r="J69" t="s">
        <v>224</v>
      </c>
      <c r="K69" s="260" t="s">
        <v>222</v>
      </c>
    </row>
  </sheetData>
  <sheetProtection algorithmName="SHA-512" hashValue="l15BhXmfJVZ/Qfxcacf9cmKoHj/4f/vFCKz0zpv/PSGU1o8fIUicdwqonFqKzhQ5cYcdS0j5BjkCMVrQMv7r2w==" saltValue="rlSSpee+PcKrIEYrxTqfMA==" spinCount="100000" sheet="1" objects="1" scenarios="1" selectLockedCells="1" selectUnlockedCells="1"/>
  <mergeCells count="1">
    <mergeCell ref="K67:N67"/>
  </mergeCells>
  <hyperlinks>
    <hyperlink ref="K69" r:id="rId1" xr:uid="{AAD1F1D2-4A14-4783-8642-BF69FD345BB4}"/>
    <hyperlink ref="K68" r:id="rId2" xr:uid="{52C46B8C-5696-4F85-893C-2FA2607BB6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Calcul OCS_Berechnung VKO_200K</vt:lpstr>
      <vt:lpstr>V_FR</vt:lpstr>
      <vt:lpstr>V_DE</vt:lpstr>
      <vt:lpstr>Calculs_Listes</vt:lpstr>
      <vt:lpstr>'Calcul OCS_Berechnung VKO_200K'!Print_Area</vt:lpstr>
      <vt:lpstr>V_DE!Print_Area</vt:lpstr>
      <vt:lpstr>V_FR!Print_Area</vt:lpstr>
    </vt:vector>
  </TitlesOfParts>
  <Company>CTIE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Gérard Thomas</dc:creator>
  <cp:lastModifiedBy>Romane Lombard</cp:lastModifiedBy>
  <cp:lastPrinted>2023-11-07T14:41:19Z</cp:lastPrinted>
  <dcterms:created xsi:type="dcterms:W3CDTF">2023-04-26T12:54:59Z</dcterms:created>
  <dcterms:modified xsi:type="dcterms:W3CDTF">2025-10-13T16:18:17Z</dcterms:modified>
</cp:coreProperties>
</file>